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717"/>
  </bookViews>
  <sheets>
    <sheet name="зимовальные" sheetId="12" r:id="rId1"/>
    <sheet name="зарыб. осень 2015г" sheetId="13" r:id="rId2"/>
    <sheet name="план весна 2016г" sheetId="14" r:id="rId3"/>
  </sheets>
  <calcPr calcId="145621"/>
</workbook>
</file>

<file path=xl/calcChain.xml><?xml version="1.0" encoding="utf-8"?>
<calcChain xmlns="http://schemas.openxmlformats.org/spreadsheetml/2006/main">
  <c r="J18" i="12" l="1"/>
  <c r="J17" i="12"/>
  <c r="J6" i="14" l="1"/>
  <c r="J7" i="14"/>
  <c r="S7" i="14" s="1"/>
  <c r="J10" i="14"/>
  <c r="S10" i="14" s="1"/>
  <c r="J14" i="14"/>
  <c r="J16" i="14"/>
  <c r="J17" i="14"/>
  <c r="G18" i="14"/>
  <c r="J18" i="14"/>
  <c r="G22" i="14"/>
  <c r="J22" i="14"/>
  <c r="J26" i="14"/>
  <c r="J27" i="14"/>
  <c r="J28" i="14"/>
  <c r="J29" i="14"/>
  <c r="J30" i="14"/>
  <c r="G31" i="14"/>
  <c r="J31" i="14"/>
  <c r="G32" i="14"/>
  <c r="J32" i="14"/>
  <c r="J33" i="14"/>
  <c r="J34" i="14"/>
  <c r="J35" i="14"/>
  <c r="J37" i="14"/>
  <c r="S37" i="14"/>
  <c r="G50" i="14"/>
  <c r="J50" i="14"/>
  <c r="M54" i="14"/>
  <c r="O22" i="12" l="1"/>
  <c r="O13" i="12" l="1"/>
  <c r="O12" i="12"/>
  <c r="J23" i="12" l="1"/>
  <c r="O10" i="12" l="1"/>
  <c r="O32" i="12" l="1"/>
  <c r="J32" i="12"/>
  <c r="O26" i="12" l="1"/>
  <c r="O30" i="12"/>
  <c r="O31" i="12"/>
  <c r="O34" i="12" l="1"/>
  <c r="O33" i="12"/>
  <c r="O28" i="12"/>
  <c r="O27" i="12"/>
  <c r="O20" i="12"/>
  <c r="O19" i="12"/>
  <c r="O18" i="12"/>
  <c r="O17" i="12"/>
  <c r="O15" i="12"/>
  <c r="O16" i="12"/>
  <c r="O9" i="12"/>
  <c r="O14" i="12"/>
  <c r="O21" i="12"/>
  <c r="O23" i="12"/>
  <c r="O24" i="12"/>
  <c r="O25" i="12"/>
  <c r="O29" i="12"/>
  <c r="O35" i="12"/>
  <c r="O36" i="12"/>
  <c r="O37" i="12"/>
  <c r="W30" i="13" l="1"/>
  <c r="V30" i="13"/>
  <c r="U30" i="13"/>
  <c r="T30" i="13"/>
  <c r="S30" i="13"/>
  <c r="R30" i="13"/>
  <c r="Q30" i="13"/>
  <c r="P30" i="13"/>
  <c r="O30" i="13"/>
  <c r="N30" i="13"/>
  <c r="M30" i="13"/>
  <c r="L30" i="13"/>
  <c r="K30" i="13"/>
  <c r="I30" i="13"/>
  <c r="G30" i="13"/>
  <c r="F30" i="13"/>
  <c r="E30" i="13"/>
  <c r="D30" i="13"/>
  <c r="C30" i="13"/>
  <c r="I14" i="13" l="1"/>
  <c r="W14" i="13" l="1"/>
  <c r="V14" i="13"/>
  <c r="U14" i="13"/>
  <c r="T14" i="13"/>
  <c r="S14" i="13"/>
  <c r="R14" i="13"/>
  <c r="Q14" i="13"/>
  <c r="P14" i="13"/>
  <c r="N14" i="13"/>
  <c r="O14" i="13"/>
  <c r="M14" i="13"/>
  <c r="G14" i="13"/>
  <c r="F14" i="13"/>
  <c r="E14" i="13"/>
  <c r="D14" i="13"/>
  <c r="C14" i="13"/>
  <c r="K14" i="13" l="1"/>
  <c r="L14" i="13"/>
</calcChain>
</file>

<file path=xl/comments1.xml><?xml version="1.0" encoding="utf-8"?>
<comments xmlns="http://schemas.openxmlformats.org/spreadsheetml/2006/main">
  <authors>
    <author>Автор</author>
  </authors>
  <commentList>
    <comment ref="L9" authorId="0">
      <text>
        <r>
          <rPr>
            <sz val="14"/>
            <color indexed="81"/>
            <rFont val="Tahoma"/>
            <family val="2"/>
            <charset val="204"/>
          </rPr>
          <t xml:space="preserve">КХ "Колос" - </t>
        </r>
        <r>
          <rPr>
            <b/>
            <sz val="14"/>
            <color indexed="81"/>
            <rFont val="Tahoma"/>
            <family val="2"/>
            <charset val="204"/>
          </rPr>
          <t>4000 шт.</t>
        </r>
        <r>
          <rPr>
            <sz val="14"/>
            <color indexed="81"/>
            <rFont val="Tahoma"/>
            <family val="2"/>
            <charset val="204"/>
          </rPr>
          <t xml:space="preserve">,
Алпамыс СК - </t>
        </r>
        <r>
          <rPr>
            <b/>
            <sz val="14"/>
            <color indexed="81"/>
            <rFont val="Tahoma"/>
            <family val="2"/>
            <charset val="204"/>
          </rPr>
          <t>5000 шт.</t>
        </r>
        <r>
          <rPr>
            <sz val="14"/>
            <color indexed="81"/>
            <rFont val="Tahoma"/>
            <family val="2"/>
            <charset val="204"/>
          </rPr>
          <t xml:space="preserve">,
Агафоновский пруд - </t>
        </r>
        <r>
          <rPr>
            <b/>
            <sz val="14"/>
            <color indexed="81"/>
            <rFont val="Tahoma"/>
            <family val="2"/>
            <charset val="204"/>
          </rPr>
          <t>15 000 шт</t>
        </r>
        <r>
          <rPr>
            <sz val="14"/>
            <color indexed="81"/>
            <rFont val="Tahoma"/>
            <family val="2"/>
            <charset val="204"/>
          </rPr>
          <t>.,
оз. Ботакара -</t>
        </r>
        <r>
          <rPr>
            <b/>
            <sz val="14"/>
            <color indexed="81"/>
            <rFont val="Tahoma"/>
            <family val="2"/>
            <charset val="204"/>
          </rPr>
          <t xml:space="preserve"> 20 000 шт.</t>
        </r>
        <r>
          <rPr>
            <sz val="14"/>
            <color indexed="81"/>
            <rFont val="Tahoma"/>
            <family val="2"/>
            <charset val="204"/>
          </rPr>
          <t xml:space="preserve">,
Мансур - </t>
        </r>
        <r>
          <rPr>
            <b/>
            <sz val="14"/>
            <color indexed="81"/>
            <rFont val="Tahoma"/>
            <family val="2"/>
            <charset val="204"/>
          </rPr>
          <t>10 000 шт.</t>
        </r>
        <r>
          <rPr>
            <sz val="14"/>
            <color indexed="81"/>
            <rFont val="Tahoma"/>
            <family val="2"/>
            <charset val="204"/>
          </rPr>
          <t xml:space="preserve">,
АПХ Сарыарка - </t>
        </r>
        <r>
          <rPr>
            <b/>
            <sz val="14"/>
            <color indexed="81"/>
            <rFont val="Tahoma"/>
            <family val="2"/>
            <charset val="204"/>
          </rPr>
          <t>500 шт.</t>
        </r>
      </text>
    </comment>
    <comment ref="N9" authorId="0">
      <text>
        <r>
          <rPr>
            <b/>
            <sz val="14"/>
            <color indexed="81"/>
            <rFont val="Tahoma"/>
            <family val="2"/>
            <charset val="204"/>
          </rPr>
          <t>пересажен в Зим.№ 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0" authorId="0">
      <text>
        <r>
          <rPr>
            <b/>
            <sz val="14"/>
            <color indexed="81"/>
            <rFont val="Tahoma"/>
            <family val="2"/>
            <charset val="204"/>
          </rPr>
          <t>из Зим. №2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" authorId="0">
      <text>
        <r>
          <rPr>
            <sz val="14"/>
            <color indexed="81"/>
            <rFont val="Tahoma"/>
            <family val="2"/>
            <charset val="204"/>
          </rPr>
          <t>Чимкент</t>
        </r>
        <r>
          <rPr>
            <b/>
            <sz val="14"/>
            <color indexed="81"/>
            <rFont val="Tahoma"/>
            <family val="2"/>
            <charset val="204"/>
          </rPr>
          <t xml:space="preserve"> - 61 000 шт.,
</t>
        </r>
        <r>
          <rPr>
            <sz val="14"/>
            <color indexed="81"/>
            <rFont val="Tahoma"/>
            <family val="2"/>
            <charset val="204"/>
          </rPr>
          <t>Чимкент</t>
        </r>
        <r>
          <rPr>
            <b/>
            <sz val="14"/>
            <color indexed="81"/>
            <rFont val="Tahoma"/>
            <family val="2"/>
            <charset val="204"/>
          </rPr>
          <t xml:space="preserve"> - 119 000 шт.,
</t>
        </r>
        <r>
          <rPr>
            <sz val="14"/>
            <color indexed="81"/>
            <rFont val="Tahoma"/>
            <family val="2"/>
            <charset val="204"/>
          </rPr>
          <t>Галицкое</t>
        </r>
        <r>
          <rPr>
            <b/>
            <sz val="14"/>
            <color indexed="81"/>
            <rFont val="Tahoma"/>
            <family val="2"/>
            <charset val="204"/>
          </rPr>
          <t xml:space="preserve"> - 9 000 шт.,
</t>
        </r>
        <r>
          <rPr>
            <sz val="14"/>
            <color indexed="81"/>
            <rFont val="Tahoma"/>
            <family val="2"/>
            <charset val="204"/>
          </rPr>
          <t>ф/л Александр</t>
        </r>
        <r>
          <rPr>
            <b/>
            <sz val="14"/>
            <color indexed="81"/>
            <rFont val="Tahoma"/>
            <family val="2"/>
            <charset val="204"/>
          </rPr>
          <t xml:space="preserve"> - 300 шт.,
</t>
        </r>
        <r>
          <rPr>
            <sz val="14"/>
            <color indexed="81"/>
            <rFont val="Tahoma"/>
            <family val="2"/>
            <charset val="204"/>
          </rPr>
          <t>ИП Зайцев</t>
        </r>
        <r>
          <rPr>
            <b/>
            <sz val="14"/>
            <color indexed="81"/>
            <rFont val="Tahoma"/>
            <family val="2"/>
            <charset val="204"/>
          </rPr>
          <t xml:space="preserve"> - 2 000 шт.,
</t>
        </r>
        <r>
          <rPr>
            <sz val="14"/>
            <color indexed="81"/>
            <rFont val="Tahoma"/>
            <family val="2"/>
            <charset val="204"/>
          </rPr>
          <t>Долинка</t>
        </r>
        <r>
          <rPr>
            <b/>
            <sz val="14"/>
            <color indexed="81"/>
            <rFont val="Tahoma"/>
            <family val="2"/>
            <charset val="204"/>
          </rPr>
          <t xml:space="preserve"> - 1 000 шт.</t>
        </r>
      </text>
    </comment>
    <comment ref="N10" authorId="0">
      <text>
        <r>
          <rPr>
            <sz val="14"/>
            <color indexed="81"/>
            <rFont val="Tahoma"/>
            <family val="2"/>
            <charset val="204"/>
          </rPr>
          <t>в садке</t>
        </r>
        <r>
          <rPr>
            <b/>
            <sz val="14"/>
            <color indexed="81"/>
            <rFont val="Tahoma"/>
            <family val="2"/>
            <charset val="204"/>
          </rPr>
          <t xml:space="preserve"> - 68 000 шт.</t>
        </r>
        <r>
          <rPr>
            <sz val="14"/>
            <color indexed="81"/>
            <rFont val="Tahoma"/>
            <family val="2"/>
            <charset val="204"/>
          </rPr>
          <t>(чистый карп - 46 280 шт.),</t>
        </r>
        <r>
          <rPr>
            <b/>
            <sz val="14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Зим. №3</t>
        </r>
        <r>
          <rPr>
            <b/>
            <sz val="14"/>
            <color indexed="81"/>
            <rFont val="Tahoma"/>
            <family val="2"/>
            <charset val="204"/>
          </rPr>
          <t xml:space="preserve"> - 33 000 шт.</t>
        </r>
        <r>
          <rPr>
            <sz val="14"/>
            <color indexed="81"/>
            <rFont val="Tahoma"/>
            <family val="2"/>
            <charset val="204"/>
          </rPr>
          <t xml:space="preserve">(чистый карп - 12 000 шт.),
цех - </t>
        </r>
        <r>
          <rPr>
            <b/>
            <sz val="14"/>
            <color indexed="81"/>
            <rFont val="Tahoma"/>
            <family val="2"/>
            <charset val="204"/>
          </rPr>
          <t>7 000 шт.</t>
        </r>
        <r>
          <rPr>
            <sz val="14"/>
            <color indexed="81"/>
            <rFont val="Tahoma"/>
            <family val="2"/>
            <charset val="204"/>
          </rPr>
          <t xml:space="preserve">(чистый карп - 4 500 шт.)
Н №2 - </t>
        </r>
        <r>
          <rPr>
            <b/>
            <sz val="14"/>
            <color indexed="81"/>
            <rFont val="Tahoma"/>
            <family val="2"/>
            <charset val="204"/>
          </rPr>
          <t>40 750 шт</t>
        </r>
        <r>
          <rPr>
            <sz val="14"/>
            <color indexed="81"/>
            <rFont val="Tahoma"/>
            <family val="2"/>
            <charset val="204"/>
          </rPr>
          <t xml:space="preserve">.(чистый карп, ср.вес - 36 грамм),
садок - </t>
        </r>
        <r>
          <rPr>
            <b/>
            <sz val="14"/>
            <color indexed="81"/>
            <rFont val="Tahoma"/>
            <family val="2"/>
            <charset val="204"/>
          </rPr>
          <t>25 000 шт.</t>
        </r>
      </text>
    </comment>
    <comment ref="K12" authorId="0">
      <text>
        <r>
          <rPr>
            <b/>
            <sz val="14"/>
            <color indexed="81"/>
            <rFont val="Tahoma"/>
            <family val="2"/>
            <charset val="204"/>
          </rPr>
          <t>перевели из 4-х летки</t>
        </r>
      </text>
    </comment>
    <comment ref="K13" authorId="0">
      <text>
        <r>
          <rPr>
            <b/>
            <sz val="14"/>
            <color indexed="81"/>
            <rFont val="Tahoma"/>
            <family val="2"/>
            <charset val="204"/>
          </rPr>
          <t>перевели из 3-х летки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>
      <text>
        <r>
          <rPr>
            <b/>
            <sz val="14"/>
            <color indexed="81"/>
            <rFont val="Tahoma"/>
            <family val="2"/>
            <charset val="204"/>
          </rPr>
          <t>Мансуру</t>
        </r>
      </text>
    </comment>
    <comment ref="L15" authorId="0">
      <text>
        <r>
          <rPr>
            <b/>
            <sz val="14"/>
            <color indexed="81"/>
            <rFont val="Tahoma"/>
            <family val="2"/>
            <charset val="204"/>
          </rPr>
          <t>1 шт.</t>
        </r>
        <r>
          <rPr>
            <sz val="14"/>
            <color indexed="81"/>
            <rFont val="Tahoma"/>
            <family val="2"/>
            <charset val="204"/>
          </rPr>
          <t>(самец)</t>
        </r>
        <r>
          <rPr>
            <b/>
            <sz val="14"/>
            <color indexed="81"/>
            <rFont val="Tahoma"/>
            <family val="2"/>
            <charset val="204"/>
          </rPr>
          <t xml:space="preserve"> </t>
        </r>
        <r>
          <rPr>
            <sz val="14"/>
            <color indexed="81"/>
            <rFont val="Tahoma"/>
            <family val="2"/>
            <charset val="204"/>
          </rPr>
          <t>- Чиликский пруд. Хоз.</t>
        </r>
      </text>
    </comment>
    <comment ref="N15" authorId="0">
      <text>
        <r>
          <rPr>
            <b/>
            <sz val="16"/>
            <color indexed="81"/>
            <rFont val="Tahoma"/>
            <family val="2"/>
            <charset val="204"/>
          </rPr>
          <t>самка</t>
        </r>
        <r>
          <rPr>
            <sz val="16"/>
            <color indexed="81"/>
            <rFont val="Tahoma"/>
            <family val="2"/>
            <charset val="204"/>
          </rPr>
          <t xml:space="preserve"> - пошла в нерестовик</t>
        </r>
      </text>
    </comment>
    <comment ref="L16" authorId="0">
      <text>
        <r>
          <rPr>
            <b/>
            <sz val="14"/>
            <color indexed="81"/>
            <rFont val="Tahoma"/>
            <family val="2"/>
            <charset val="204"/>
          </rPr>
          <t>8 шт.</t>
        </r>
        <r>
          <rPr>
            <sz val="14"/>
            <color indexed="81"/>
            <rFont val="Tahoma"/>
            <family val="2"/>
            <charset val="204"/>
          </rPr>
          <t xml:space="preserve">(самцы) - Чиликский пруд. Хоз.,
</t>
        </r>
      </text>
    </comment>
    <comment ref="N16" authorId="0">
      <text>
        <r>
          <rPr>
            <b/>
            <sz val="16"/>
            <color indexed="81"/>
            <rFont val="Tahoma"/>
            <family val="2"/>
            <charset val="204"/>
          </rPr>
          <t>самки: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  <r>
          <rPr>
            <b/>
            <sz val="16"/>
            <color indexed="81"/>
            <rFont val="Tahoma"/>
            <family val="2"/>
            <charset val="204"/>
          </rPr>
          <t>83 шт.</t>
        </r>
        <r>
          <rPr>
            <sz val="16"/>
            <color indexed="81"/>
            <rFont val="Tahoma"/>
            <family val="2"/>
            <charset val="204"/>
          </rPr>
          <t xml:space="preserve"> - в нерестовики,
</t>
        </r>
        <r>
          <rPr>
            <b/>
            <sz val="16"/>
            <color indexed="81"/>
            <rFont val="Tahoma"/>
            <family val="2"/>
            <charset val="204"/>
          </rPr>
          <t xml:space="preserve">15 шт. </t>
        </r>
        <r>
          <rPr>
            <sz val="16"/>
            <color indexed="81"/>
            <rFont val="Tahoma"/>
            <family val="2"/>
            <charset val="204"/>
          </rPr>
          <t>- перевели к производителям</t>
        </r>
      </text>
    </comment>
    <comment ref="L17" authorId="0">
      <text>
        <r>
          <rPr>
            <b/>
            <sz val="14"/>
            <color indexed="81"/>
            <rFont val="Tahoma"/>
            <family val="2"/>
            <charset val="204"/>
          </rPr>
          <t>1 шт.</t>
        </r>
        <r>
          <rPr>
            <sz val="14"/>
            <color indexed="81"/>
            <rFont val="Tahoma"/>
            <family val="2"/>
            <charset val="204"/>
          </rPr>
          <t xml:space="preserve">(самец) - Чиликский пруд. Хоз.,
</t>
        </r>
      </text>
    </comment>
    <comment ref="N17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2 шт.(самца) - </t>
        </r>
        <r>
          <rPr>
            <sz val="14"/>
            <color indexed="81"/>
            <rFont val="Tahoma"/>
            <family val="2"/>
            <charset val="204"/>
          </rPr>
          <t>перевели в производители</t>
        </r>
      </text>
    </comment>
    <comment ref="N21" authorId="0">
      <text>
        <r>
          <rPr>
            <sz val="14"/>
            <color indexed="81"/>
            <rFont val="Tahoma"/>
            <family val="2"/>
            <charset val="204"/>
          </rPr>
          <t>Выр. № 1</t>
        </r>
      </text>
    </comment>
    <comment ref="K22" authorId="0">
      <text>
        <r>
          <rPr>
            <sz val="14"/>
            <color indexed="81"/>
            <rFont val="Tahoma"/>
            <family val="2"/>
            <charset val="204"/>
          </rPr>
          <t xml:space="preserve">из Кар.№ 3 - </t>
        </r>
        <r>
          <rPr>
            <b/>
            <sz val="14"/>
            <color indexed="81"/>
            <rFont val="Tahoma"/>
            <family val="2"/>
            <charset val="204"/>
          </rPr>
          <t>139 шт.</t>
        </r>
        <r>
          <rPr>
            <sz val="14"/>
            <color indexed="81"/>
            <rFont val="Tahoma"/>
            <family val="2"/>
            <charset val="204"/>
          </rPr>
          <t xml:space="preserve">,
из Зим. №5 - </t>
        </r>
        <r>
          <rPr>
            <b/>
            <sz val="14"/>
            <color indexed="81"/>
            <rFont val="Tahoma"/>
            <family val="2"/>
            <charset val="204"/>
          </rPr>
          <t>82 шт.</t>
        </r>
      </text>
    </comment>
    <comment ref="N22" authorId="0">
      <text>
        <r>
          <rPr>
            <sz val="14"/>
            <color indexed="81"/>
            <rFont val="Tahoma"/>
            <family val="2"/>
            <charset val="204"/>
          </rPr>
          <t xml:space="preserve">Выр. №1 - </t>
        </r>
        <r>
          <rPr>
            <b/>
            <sz val="14"/>
            <color indexed="81"/>
            <rFont val="Tahoma"/>
            <family val="2"/>
            <charset val="204"/>
          </rPr>
          <t>475 шт.(150 грамм),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Зим. №1 - </t>
        </r>
        <r>
          <rPr>
            <b/>
            <sz val="14"/>
            <color indexed="81"/>
            <rFont val="Tahoma"/>
            <family val="2"/>
            <charset val="204"/>
          </rPr>
          <t>560 шт.(150 грамм)</t>
        </r>
        <r>
          <rPr>
            <sz val="14"/>
            <color indexed="81"/>
            <rFont val="Tahoma"/>
            <family val="2"/>
            <charset val="204"/>
          </rPr>
          <t xml:space="preserve">,
Наг. №10 - </t>
        </r>
        <r>
          <rPr>
            <b/>
            <sz val="14"/>
            <color indexed="81"/>
            <rFont val="Tahoma"/>
            <family val="2"/>
            <charset val="204"/>
          </rPr>
          <t>1276 шт.</t>
        </r>
      </text>
    </comment>
    <comment ref="N24" authorId="0">
      <text>
        <r>
          <rPr>
            <sz val="16"/>
            <color indexed="81"/>
            <rFont val="Tahoma"/>
            <family val="2"/>
            <charset val="204"/>
          </rPr>
          <t xml:space="preserve">Зим. № 1 </t>
        </r>
      </text>
    </comment>
    <comment ref="N25" authorId="0">
      <text>
        <r>
          <rPr>
            <sz val="16"/>
            <color indexed="81"/>
            <rFont val="Tahoma"/>
            <family val="2"/>
            <charset val="204"/>
          </rPr>
          <t xml:space="preserve">Зим. № 1 </t>
        </r>
      </text>
    </comment>
    <comment ref="L26" authorId="0">
      <text>
        <r>
          <rPr>
            <sz val="14"/>
            <color indexed="81"/>
            <rFont val="Tahoma"/>
            <family val="2"/>
            <charset val="204"/>
          </rPr>
          <t>Девяткин Виктор</t>
        </r>
      </text>
    </comment>
    <comment ref="N26" authorId="0">
      <text>
        <r>
          <rPr>
            <sz val="14"/>
            <color indexed="81"/>
            <rFont val="Tahoma"/>
            <family val="2"/>
            <charset val="204"/>
          </rPr>
          <t>Племенной участок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7" authorId="0">
      <text>
        <r>
          <rPr>
            <sz val="14"/>
            <color indexed="81"/>
            <rFont val="Tahoma"/>
            <family val="2"/>
            <charset val="204"/>
          </rPr>
          <t>Чилик</t>
        </r>
        <r>
          <rPr>
            <b/>
            <sz val="14"/>
            <color indexed="81"/>
            <rFont val="Tahoma"/>
            <family val="2"/>
            <charset val="204"/>
          </rPr>
          <t xml:space="preserve"> - 15 шт.,
</t>
        </r>
        <r>
          <rPr>
            <sz val="14"/>
            <color indexed="81"/>
            <rFont val="Tahoma"/>
            <family val="2"/>
            <charset val="204"/>
          </rPr>
          <t>остаток</t>
        </r>
        <r>
          <rPr>
            <b/>
            <sz val="14"/>
            <color indexed="81"/>
            <rFont val="Tahoma"/>
            <family val="2"/>
            <charset val="204"/>
          </rPr>
          <t xml:space="preserve"> - 13 шт. (Мансуру)</t>
        </r>
      </text>
    </comment>
    <comment ref="R27" authorId="0">
      <text>
        <r>
          <rPr>
            <sz val="12"/>
            <color indexed="81"/>
            <rFont val="Tahoma"/>
            <family val="2"/>
            <charset val="204"/>
          </rPr>
          <t xml:space="preserve">из Зим. №4 добавили - </t>
        </r>
        <r>
          <rPr>
            <b/>
            <sz val="12"/>
            <color indexed="81"/>
            <rFont val="Tahoma"/>
            <family val="2"/>
            <charset val="204"/>
          </rPr>
          <t>83 шт.</t>
        </r>
      </text>
    </comment>
    <comment ref="R28" authorId="0">
      <text>
        <r>
          <rPr>
            <sz val="12"/>
            <color indexed="81"/>
            <rFont val="Tahoma"/>
            <family val="2"/>
            <charset val="204"/>
          </rPr>
          <t>из Зим. №4 добавили</t>
        </r>
        <r>
          <rPr>
            <b/>
            <sz val="12"/>
            <color indexed="81"/>
            <rFont val="Tahoma"/>
            <family val="2"/>
            <charset val="204"/>
          </rPr>
          <t xml:space="preserve"> - 1шт.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9" authorId="0">
      <text>
        <r>
          <rPr>
            <b/>
            <sz val="12"/>
            <color indexed="81"/>
            <rFont val="Tahoma"/>
            <family val="2"/>
            <charset val="204"/>
          </rPr>
          <t>Перевели в Зим. №4</t>
        </r>
      </text>
    </comment>
    <comment ref="N31" authorId="0">
      <text>
        <r>
          <rPr>
            <sz val="14"/>
            <color indexed="81"/>
            <rFont val="Tahoma"/>
            <family val="2"/>
            <charset val="204"/>
          </rPr>
          <t xml:space="preserve">Перевели в Зим. №4 - </t>
        </r>
        <r>
          <rPr>
            <b/>
            <sz val="14"/>
            <color indexed="81"/>
            <rFont val="Tahoma"/>
            <family val="2"/>
            <charset val="204"/>
          </rPr>
          <t>82 шт.</t>
        </r>
        <r>
          <rPr>
            <sz val="14"/>
            <color indexed="81"/>
            <rFont val="Tahoma"/>
            <family val="2"/>
            <charset val="204"/>
          </rPr>
          <t>,</t>
        </r>
        <r>
          <rPr>
            <b/>
            <sz val="14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нерестовике</t>
        </r>
        <r>
          <rPr>
            <b/>
            <sz val="14"/>
            <color indexed="81"/>
            <rFont val="Tahoma"/>
            <family val="2"/>
            <charset val="204"/>
          </rPr>
          <t xml:space="preserve"> - 121 шт. - </t>
        </r>
        <r>
          <rPr>
            <sz val="14"/>
            <color indexed="81"/>
            <rFont val="Tahoma"/>
            <family val="2"/>
            <charset val="204"/>
          </rPr>
          <t>далее перевели в ЛР (у них был отход 9 шт.)</t>
        </r>
      </text>
    </comment>
    <comment ref="S31" authorId="0">
      <text>
        <r>
          <rPr>
            <b/>
            <sz val="14"/>
            <color indexed="81"/>
            <rFont val="Tahoma"/>
            <family val="2"/>
            <charset val="204"/>
          </rPr>
          <t>остаток 112 шт.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" authorId="0">
      <text>
        <r>
          <rPr>
            <b/>
            <sz val="14"/>
            <color indexed="81"/>
            <rFont val="Tahoma"/>
            <family val="2"/>
            <charset val="204"/>
          </rPr>
          <t>из Кар.№ 2</t>
        </r>
      </text>
    </comment>
    <comment ref="L32" authorId="0">
      <text>
        <r>
          <rPr>
            <b/>
            <sz val="14"/>
            <color indexed="81"/>
            <rFont val="Tahoma"/>
            <family val="2"/>
            <charset val="204"/>
          </rPr>
          <t>Мансур -1097 шт.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3" authorId="0">
      <text>
        <r>
          <rPr>
            <b/>
            <sz val="14"/>
            <color indexed="81"/>
            <rFont val="Tahoma"/>
            <family val="2"/>
            <charset val="204"/>
          </rPr>
          <t>Мигушин - 1000 шт.,
Закиров - 500 шт.</t>
        </r>
      </text>
    </comment>
    <comment ref="N3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Асхат - 400 шт.,
Казахмыс - 425 шт.
</t>
        </r>
        <r>
          <rPr>
            <sz val="14"/>
            <color indexed="81"/>
            <rFont val="Tahoma"/>
            <family val="2"/>
            <charset val="204"/>
          </rPr>
          <t xml:space="preserve">(было 444 шт., остаток после всех перемещений 425 шт.).
</t>
        </r>
      </text>
    </comment>
    <comment ref="N34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Перевели в К № 1 </t>
        </r>
      </text>
    </comment>
    <comment ref="L35" authorId="0">
      <text>
        <r>
          <rPr>
            <sz val="14"/>
            <color indexed="81"/>
            <rFont val="Tahoma"/>
            <family val="2"/>
            <charset val="204"/>
          </rPr>
          <t>Агафоновский пруд</t>
        </r>
      </text>
    </comment>
    <comment ref="N35" authorId="0">
      <text>
        <r>
          <rPr>
            <b/>
            <sz val="14"/>
            <color indexed="81"/>
            <rFont val="Tahoma"/>
            <family val="2"/>
            <charset val="204"/>
          </rPr>
          <t>Н №10 - 1000 шт.</t>
        </r>
      </text>
    </comment>
    <comment ref="L36" authorId="0">
      <text>
        <r>
          <rPr>
            <sz val="14"/>
            <color indexed="81"/>
            <rFont val="Tahoma"/>
            <family val="2"/>
            <charset val="204"/>
          </rPr>
          <t>Агафоновский пруд</t>
        </r>
      </text>
    </comment>
    <comment ref="N36" authorId="0">
      <text>
        <r>
          <rPr>
            <b/>
            <sz val="14"/>
            <color indexed="81"/>
            <rFont val="Tahoma"/>
            <family val="2"/>
            <charset val="204"/>
          </rPr>
          <t>Н №10 - 6500 шт.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7" authorId="0">
      <text>
        <r>
          <rPr>
            <b/>
            <sz val="14"/>
            <color indexed="81"/>
            <rFont val="Tahoma"/>
            <family val="2"/>
            <charset val="204"/>
          </rPr>
          <t>пересажен в Зим. №4 - 139 шт.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109+21самки молодые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челябинск</t>
        </r>
      </text>
    </comment>
    <comment ref="P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109+21самки молодые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СОП
</t>
        </r>
      </text>
    </comment>
  </commentList>
</comments>
</file>

<file path=xl/sharedStrings.xml><?xml version="1.0" encoding="utf-8"?>
<sst xmlns="http://schemas.openxmlformats.org/spreadsheetml/2006/main" count="346" uniqueCount="187">
  <si>
    <t>Плановый выход</t>
  </si>
  <si>
    <t>№ п/п</t>
  </si>
  <si>
    <t>Пруд</t>
  </si>
  <si>
    <t>Примечание</t>
  </si>
  <si>
    <t>Вид и возраст рыбы</t>
  </si>
  <si>
    <t>Навеска, кг</t>
  </si>
  <si>
    <t>%</t>
  </si>
  <si>
    <t>штук</t>
  </si>
  <si>
    <t>Зимовал № 1</t>
  </si>
  <si>
    <t>Карась (годовик)</t>
  </si>
  <si>
    <t>Зимовал № 2</t>
  </si>
  <si>
    <t>Годовик чеш.карпа</t>
  </si>
  <si>
    <t>Зимовал № 3</t>
  </si>
  <si>
    <t>Годовик зерк.карпа</t>
  </si>
  <si>
    <t>Зимовал № 4</t>
  </si>
  <si>
    <t>Зимовал № 5</t>
  </si>
  <si>
    <t>Зимовал № 8</t>
  </si>
  <si>
    <t>Карантин № 1</t>
  </si>
  <si>
    <r>
      <t>Главный рыбовод:</t>
    </r>
    <r>
      <rPr>
        <sz val="12"/>
        <color theme="1"/>
        <rFont val="Calibri"/>
        <family val="2"/>
        <charset val="204"/>
        <scheme val="minor"/>
      </rPr>
      <t>___________________________________ Домрачев Д.Ю.</t>
    </r>
  </si>
  <si>
    <r>
      <t>Начальник выростного участка:</t>
    </r>
    <r>
      <rPr>
        <sz val="12"/>
        <color theme="1"/>
        <rFont val="Calibri"/>
        <family val="2"/>
        <charset val="204"/>
        <scheme val="minor"/>
      </rPr>
      <t>________________________ Конищева Г.Н.</t>
    </r>
  </si>
  <si>
    <t>Зарыблено осенью 2014 года</t>
  </si>
  <si>
    <t>Весенний облов 2015 года</t>
  </si>
  <si>
    <t>Карсь (сеголетка)</t>
  </si>
  <si>
    <t>Кол-во, шт.</t>
  </si>
  <si>
    <t>Факт, %</t>
  </si>
  <si>
    <t>Сеголетка з/к</t>
  </si>
  <si>
    <t>Сеголетка ч/к</t>
  </si>
  <si>
    <t>Ремонт 2-хлетка ч/к</t>
  </si>
  <si>
    <t>Ремонт 2-хлетка з/к</t>
  </si>
  <si>
    <t>Ремонт 3-хлетка ч/к</t>
  </si>
  <si>
    <t>Ремонт 3-хлетка з/к</t>
  </si>
  <si>
    <t>Ремонт 2-хгодовик ч/к</t>
  </si>
  <si>
    <t>Ремонт 2-хгодовик з/к</t>
  </si>
  <si>
    <t>Ремонт 3-хгодовик ч/к</t>
  </si>
  <si>
    <t>Ремонт 3-хгодовик з/к</t>
  </si>
  <si>
    <t>Линь (ремонт)</t>
  </si>
  <si>
    <t>Самцы ч/к</t>
  </si>
  <si>
    <t>Самцы з/к</t>
  </si>
  <si>
    <t>Самки з/к</t>
  </si>
  <si>
    <t>Самки ч/к</t>
  </si>
  <si>
    <t>Веслонос (ремонт)</t>
  </si>
  <si>
    <t xml:space="preserve">2-хлетка карпа </t>
  </si>
  <si>
    <t>2-хгодовик карпа</t>
  </si>
  <si>
    <t>Б/амур 2-хлетка</t>
  </si>
  <si>
    <t>Карантин № 2</t>
  </si>
  <si>
    <t>Б/амур сеголетка</t>
  </si>
  <si>
    <t>Б/амур 2-хгодовик</t>
  </si>
  <si>
    <t>Б/амур годовик</t>
  </si>
  <si>
    <t>Ремонт 4-хлетка б/а</t>
  </si>
  <si>
    <t>Ремонт 4-хгодовик б/а</t>
  </si>
  <si>
    <t>Ремонт 2-хлетка б/а</t>
  </si>
  <si>
    <t>Ремонт 2-хгодовик б/а</t>
  </si>
  <si>
    <t>Зарыбление</t>
  </si>
  <si>
    <t>Реализация, весна 2015г.</t>
  </si>
  <si>
    <t>Наименование водоёма</t>
  </si>
  <si>
    <t>Кол-во, шт</t>
  </si>
  <si>
    <t>Нагульный пруд № 4</t>
  </si>
  <si>
    <t>Озёра Кокчетав</t>
  </si>
  <si>
    <t>Нагульный пруд № 7</t>
  </si>
  <si>
    <t>Нагульный пруд № 8</t>
  </si>
  <si>
    <t>Озеро Ботакара</t>
  </si>
  <si>
    <t>-</t>
  </si>
  <si>
    <t xml:space="preserve"> </t>
  </si>
  <si>
    <t>Летне-ремонтный пруд</t>
  </si>
  <si>
    <t>Добавить max 1500 карпа (ремонтная группа)</t>
  </si>
  <si>
    <t>Выростной пруд № 1 (самки)</t>
  </si>
  <si>
    <t>Нагульный пруд № 9</t>
  </si>
  <si>
    <t>Нагульный пруд № 10</t>
  </si>
  <si>
    <t>Выростной пруд № 3</t>
  </si>
  <si>
    <t>Выростной пруд № 7</t>
  </si>
  <si>
    <t>Выростной пруд № 8</t>
  </si>
  <si>
    <t>Выростной пруд № 9</t>
  </si>
  <si>
    <t>Выростной пруд № 10</t>
  </si>
  <si>
    <t>Выростной пруд № 11</t>
  </si>
  <si>
    <t>Выростной пруд № 12</t>
  </si>
  <si>
    <t>Летне-самцовый пруд</t>
  </si>
  <si>
    <t>В производители</t>
  </si>
  <si>
    <t>В ремонтную группу</t>
  </si>
  <si>
    <t>В товарную рыбу</t>
  </si>
  <si>
    <t>Произвести сортировку</t>
  </si>
  <si>
    <t>Ремонт 3-хгодовик ч/к (основной)</t>
  </si>
  <si>
    <t>Ремонт 3-хгодовик з/к (основной)</t>
  </si>
  <si>
    <t>самки</t>
  </si>
  <si>
    <t>самцы</t>
  </si>
  <si>
    <t>ремонт</t>
  </si>
  <si>
    <t>товарная рыба</t>
  </si>
  <si>
    <t>Личинка</t>
  </si>
  <si>
    <t>карп чешуйчатый</t>
  </si>
  <si>
    <t>карп зеркальный</t>
  </si>
  <si>
    <t>белый амур</t>
  </si>
  <si>
    <t>толстолобик</t>
  </si>
  <si>
    <t>пелядь</t>
  </si>
  <si>
    <t>Личные водоёмы</t>
  </si>
  <si>
    <t>План на 2015 год</t>
  </si>
  <si>
    <t>Весной 2015 года необходимо утвердить нормативы отхода рыбы(откорректировать под сложившиеся условия на прудовом хозяйстве) и внести в Памятку</t>
  </si>
  <si>
    <t>Выростной пруд № 4</t>
  </si>
  <si>
    <t>Выростной пруд № 5</t>
  </si>
  <si>
    <t>Выростной пруд № 6</t>
  </si>
  <si>
    <r>
      <t xml:space="preserve">Ремонт 3-хлетка ч/к </t>
    </r>
    <r>
      <rPr>
        <b/>
        <i/>
        <sz val="11"/>
        <color rgb="FF33CC33"/>
        <rFont val="Calibri"/>
        <family val="2"/>
        <scheme val="minor"/>
      </rPr>
      <t>(ремонт основной)</t>
    </r>
  </si>
  <si>
    <r>
      <t xml:space="preserve">Ремонт 3-хлетка з/к </t>
    </r>
    <r>
      <rPr>
        <b/>
        <i/>
        <sz val="11"/>
        <color rgb="FF33CC33"/>
        <rFont val="Calibri"/>
        <family val="2"/>
        <scheme val="minor"/>
      </rPr>
      <t>(ремонт основной)</t>
    </r>
  </si>
  <si>
    <t>Отсортировать в ремонт лучших из них</t>
  </si>
  <si>
    <t>Средний вес, кг</t>
  </si>
  <si>
    <t>Общая масса, кг</t>
  </si>
  <si>
    <t>Всего, шт.</t>
  </si>
  <si>
    <t>Главный рыбовод:___________________________________ Домрачев Д.Ю.</t>
  </si>
  <si>
    <t>Начальник выростного участка:________________________ Конищева Г.Н.</t>
  </si>
  <si>
    <t>Выростной пруд № 2</t>
  </si>
  <si>
    <t>Линь (сеголетка)</t>
  </si>
  <si>
    <t>Линь (годовик)</t>
  </si>
  <si>
    <t>На 2-хлетний цикл</t>
  </si>
  <si>
    <t xml:space="preserve">Весной 2015 года необходимо утвердить нормативы отхода рыбы(откорректировать под сложившиеся условия на прудовом хозяйстве) и внести в Памятку. </t>
  </si>
  <si>
    <t>Всего шт.</t>
  </si>
  <si>
    <t>Общая масса,кг</t>
  </si>
  <si>
    <t>Средний вес,кг</t>
  </si>
  <si>
    <t>Кол-во,шт.</t>
  </si>
  <si>
    <t>Всего,шт.</t>
  </si>
  <si>
    <t>по зимовальным прудам. Весна 2016 год.</t>
  </si>
  <si>
    <t>Зарыблено осенью 2015 года</t>
  </si>
  <si>
    <t>Весенний облов 2016 года</t>
  </si>
  <si>
    <t>Реализация весна 2016г.</t>
  </si>
  <si>
    <t>Самки молодые</t>
  </si>
  <si>
    <t>Ремонт 4-хлетка з/к</t>
  </si>
  <si>
    <t>Ремонт 4-хлетка ч/к</t>
  </si>
  <si>
    <t>Ремонт 6-тилетка б/а</t>
  </si>
  <si>
    <t>Щука</t>
  </si>
  <si>
    <t>Самцы ч/к Челябинск</t>
  </si>
  <si>
    <t>Ремонт 3-хлетки б/а</t>
  </si>
  <si>
    <t>Карантин № 3</t>
  </si>
  <si>
    <t>3-хлетка карпа</t>
  </si>
  <si>
    <t>Сеголетка т/к</t>
  </si>
  <si>
    <t>Сеголетка б/а</t>
  </si>
  <si>
    <t>2-хлетка б/а</t>
  </si>
  <si>
    <t>Годовик з/к</t>
  </si>
  <si>
    <t>Годовик ч/к</t>
  </si>
  <si>
    <t>Ремонт 4-хгодовик з/к</t>
  </si>
  <si>
    <t>Ремонт 4-хгодовик ч/к</t>
  </si>
  <si>
    <t xml:space="preserve">Ремонт 7-игодовик б/а </t>
  </si>
  <si>
    <t>2-х и 3-хгодовик б/а</t>
  </si>
  <si>
    <t>Самцы ч/к Челябинкс</t>
  </si>
  <si>
    <t>Ремонт 3-хгодовик б/а</t>
  </si>
  <si>
    <t>3-хгодовик карпа</t>
  </si>
  <si>
    <t>Годовик т/к</t>
  </si>
  <si>
    <t>Годовик б/а</t>
  </si>
  <si>
    <t>2-хгодовик б/а</t>
  </si>
  <si>
    <t>Итого:</t>
  </si>
  <si>
    <t>з/карп</t>
  </si>
  <si>
    <t>ч/карп</t>
  </si>
  <si>
    <t>веслонос</t>
  </si>
  <si>
    <t>б/амур</t>
  </si>
  <si>
    <t xml:space="preserve">ч/карп </t>
  </si>
  <si>
    <t>толстолоб</t>
  </si>
  <si>
    <t>щука</t>
  </si>
  <si>
    <t xml:space="preserve">самки </t>
  </si>
  <si>
    <t>РЕМОНТ, шт.</t>
  </si>
  <si>
    <t>СЕГОЛЕТКА, шт.</t>
  </si>
  <si>
    <t>2-ХЛЕТКА, шт.</t>
  </si>
  <si>
    <t>З№2</t>
  </si>
  <si>
    <t>З№3</t>
  </si>
  <si>
    <t>З№4</t>
  </si>
  <si>
    <t>З№5</t>
  </si>
  <si>
    <t>К№1</t>
  </si>
  <si>
    <t>К№2</t>
  </si>
  <si>
    <t>К№3</t>
  </si>
  <si>
    <t>2хлетка</t>
  </si>
  <si>
    <t>3хлетка</t>
  </si>
  <si>
    <t>4-хлетка</t>
  </si>
  <si>
    <t>100кг</t>
  </si>
  <si>
    <t>656кг</t>
  </si>
  <si>
    <t>100шт</t>
  </si>
  <si>
    <t>Производители, шт.</t>
  </si>
  <si>
    <t>756/100</t>
  </si>
  <si>
    <t xml:space="preserve"> Зарыбление  прудов осень  2015г. (по факту)</t>
  </si>
  <si>
    <t xml:space="preserve"> Зарыбление  прудов осень  2015г. (по бух.1С)</t>
  </si>
  <si>
    <t>Перевод</t>
  </si>
  <si>
    <t>3-хлетки б/а</t>
  </si>
  <si>
    <t>летне-самцовый</t>
  </si>
  <si>
    <t>Выр. №1</t>
  </si>
  <si>
    <t>летне-ремонтный</t>
  </si>
  <si>
    <t>Выр. №1 и Зим. №1</t>
  </si>
  <si>
    <t>Зим. №1</t>
  </si>
  <si>
    <t>реализация</t>
  </si>
  <si>
    <t>рем-плем участок</t>
  </si>
  <si>
    <t>Н №10</t>
  </si>
  <si>
    <t>Н №11</t>
  </si>
  <si>
    <t>2летки б/а</t>
  </si>
  <si>
    <t xml:space="preserve"> Н №2</t>
  </si>
  <si>
    <t>из них продали Мансуру ещё 16 шт. (1 зерк + 15 шт. чеш.)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</si>
</sst>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33CC33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9848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rgb="FF00B0F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0070C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3FFB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8">
    <xf numFmtId="0" fontId="0" fillId="0" borderId="0" xfId="0"/>
    <xf numFmtId="0" fontId="8" fillId="0" borderId="0" xfId="0" applyFont="1"/>
    <xf numFmtId="0" fontId="11" fillId="0" borderId="0" xfId="0" applyFont="1"/>
    <xf numFmtId="0" fontId="11" fillId="0" borderId="26" xfId="0" applyFont="1" applyBorder="1"/>
    <xf numFmtId="0" fontId="11" fillId="0" borderId="0" xfId="0" applyFont="1" applyBorder="1"/>
    <xf numFmtId="0" fontId="12" fillId="0" borderId="0" xfId="0" applyFont="1" applyAlignment="1"/>
    <xf numFmtId="0" fontId="11" fillId="0" borderId="0" xfId="0" applyFont="1" applyAlignment="1"/>
    <xf numFmtId="3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3" fillId="0" borderId="0" xfId="0" applyFont="1" applyAlignment="1"/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3" fontId="17" fillId="2" borderId="30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15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3" fontId="15" fillId="0" borderId="5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3" fontId="0" fillId="2" borderId="2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3" fontId="15" fillId="0" borderId="59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30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3" fontId="0" fillId="2" borderId="3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2" borderId="31" xfId="0" applyNumberFormat="1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3" fontId="0" fillId="3" borderId="30" xfId="0" applyNumberFormat="1" applyFont="1" applyFill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5" fillId="0" borderId="57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55" xfId="0" applyFont="1" applyBorder="1" applyAlignment="1">
      <alignment horizontal="center" vertical="center" wrapText="1"/>
    </xf>
    <xf numFmtId="3" fontId="15" fillId="0" borderId="55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7" fillId="0" borderId="0" xfId="0" applyFont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6" xfId="0" applyFont="1" applyBorder="1"/>
    <xf numFmtId="0" fontId="24" fillId="0" borderId="6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8" fillId="0" borderId="6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6" fillId="2" borderId="32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3" fontId="6" fillId="6" borderId="24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6" fillId="5" borderId="41" xfId="0" applyNumberFormat="1" applyFont="1" applyFill="1" applyBorder="1" applyAlignment="1">
      <alignment horizontal="center" vertical="center" wrapText="1"/>
    </xf>
    <xf numFmtId="0" fontId="6" fillId="5" borderId="68" xfId="0" applyNumberFormat="1" applyFont="1" applyFill="1" applyBorder="1" applyAlignment="1">
      <alignment horizontal="center" vertical="center" wrapText="1"/>
    </xf>
    <xf numFmtId="0" fontId="6" fillId="5" borderId="69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horizontal="center" vertical="center" wrapText="1"/>
    </xf>
    <xf numFmtId="0" fontId="6" fillId="8" borderId="0" xfId="0" applyNumberFormat="1" applyFont="1" applyFill="1" applyBorder="1" applyAlignment="1">
      <alignment horizontal="center" vertical="center" wrapText="1"/>
    </xf>
    <xf numFmtId="0" fontId="6" fillId="8" borderId="24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 wrapText="1"/>
    </xf>
    <xf numFmtId="0" fontId="6" fillId="8" borderId="20" xfId="0" applyNumberFormat="1" applyFont="1" applyFill="1" applyBorder="1" applyAlignment="1">
      <alignment horizontal="center" vertical="center" wrapText="1"/>
    </xf>
    <xf numFmtId="0" fontId="6" fillId="8" borderId="6" xfId="0" applyNumberFormat="1" applyFont="1" applyFill="1" applyBorder="1" applyAlignment="1">
      <alignment horizontal="center" vertical="center" wrapText="1"/>
    </xf>
    <xf numFmtId="3" fontId="6" fillId="8" borderId="20" xfId="0" applyNumberFormat="1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 wrapText="1"/>
    </xf>
    <xf numFmtId="3" fontId="6" fillId="9" borderId="8" xfId="0" applyNumberFormat="1" applyFont="1" applyFill="1" applyBorder="1" applyAlignment="1">
      <alignment horizontal="center" vertical="center" wrapText="1"/>
    </xf>
    <xf numFmtId="0" fontId="6" fillId="9" borderId="18" xfId="0" applyNumberFormat="1" applyFont="1" applyFill="1" applyBorder="1" applyAlignment="1">
      <alignment horizontal="center" vertical="center" wrapText="1"/>
    </xf>
    <xf numFmtId="0" fontId="6" fillId="9" borderId="8" xfId="0" applyNumberFormat="1" applyFont="1" applyFill="1" applyBorder="1" applyAlignment="1">
      <alignment horizontal="center" vertical="center" wrapText="1"/>
    </xf>
    <xf numFmtId="3" fontId="6" fillId="9" borderId="18" xfId="0" applyNumberFormat="1" applyFont="1" applyFill="1" applyBorder="1" applyAlignment="1">
      <alignment horizontal="center" vertical="center" wrapText="1"/>
    </xf>
    <xf numFmtId="3" fontId="6" fillId="9" borderId="67" xfId="0" applyNumberFormat="1" applyFont="1" applyFill="1" applyBorder="1" applyAlignment="1">
      <alignment horizontal="center" vertical="center" wrapText="1"/>
    </xf>
    <xf numFmtId="0" fontId="31" fillId="9" borderId="32" xfId="0" applyFont="1" applyFill="1" applyBorder="1" applyAlignment="1">
      <alignment horizontal="center" vertical="center" wrapText="1"/>
    </xf>
    <xf numFmtId="3" fontId="6" fillId="9" borderId="12" xfId="0" applyNumberFormat="1" applyFont="1" applyFill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9" borderId="25" xfId="0" applyNumberFormat="1" applyFont="1" applyFill="1" applyBorder="1" applyAlignment="1">
      <alignment horizontal="center" vertical="center" wrapText="1"/>
    </xf>
    <xf numFmtId="0" fontId="31" fillId="9" borderId="31" xfId="0" applyFont="1" applyFill="1" applyBorder="1" applyAlignment="1">
      <alignment horizontal="center" vertical="center" wrapText="1"/>
    </xf>
    <xf numFmtId="3" fontId="6" fillId="9" borderId="41" xfId="0" applyNumberFormat="1" applyFont="1" applyFill="1" applyBorder="1" applyAlignment="1">
      <alignment horizontal="center" vertical="center" wrapText="1"/>
    </xf>
    <xf numFmtId="0" fontId="6" fillId="9" borderId="68" xfId="0" applyNumberFormat="1" applyFont="1" applyFill="1" applyBorder="1" applyAlignment="1">
      <alignment horizontal="center" vertical="center" wrapText="1"/>
    </xf>
    <xf numFmtId="0" fontId="6" fillId="9" borderId="69" xfId="0" applyNumberFormat="1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3" fontId="6" fillId="10" borderId="4" xfId="0" applyNumberFormat="1" applyFont="1" applyFill="1" applyBorder="1" applyAlignment="1">
      <alignment horizontal="center" vertical="center" wrapText="1"/>
    </xf>
    <xf numFmtId="0" fontId="6" fillId="10" borderId="16" xfId="0" applyNumberFormat="1" applyFont="1" applyFill="1" applyBorder="1" applyAlignment="1">
      <alignment horizontal="center" vertical="center" wrapText="1"/>
    </xf>
    <xf numFmtId="0" fontId="6" fillId="10" borderId="22" xfId="0" applyNumberFormat="1" applyFont="1" applyFill="1" applyBorder="1" applyAlignment="1">
      <alignment horizontal="center" vertical="center" wrapText="1"/>
    </xf>
    <xf numFmtId="3" fontId="6" fillId="10" borderId="16" xfId="0" applyNumberFormat="1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3" fillId="5" borderId="41" xfId="0" applyFont="1" applyFill="1" applyBorder="1" applyAlignment="1">
      <alignment horizontal="center" vertical="center" wrapText="1"/>
    </xf>
    <xf numFmtId="0" fontId="6" fillId="5" borderId="41" xfId="0" applyNumberFormat="1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 wrapText="1"/>
    </xf>
    <xf numFmtId="0" fontId="6" fillId="9" borderId="41" xfId="0" applyNumberFormat="1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0" fontId="6" fillId="10" borderId="21" xfId="0" applyNumberFormat="1" applyFont="1" applyFill="1" applyBorder="1" applyAlignment="1">
      <alignment horizontal="center" vertical="center" wrapText="1"/>
    </xf>
    <xf numFmtId="0" fontId="6" fillId="10" borderId="25" xfId="0" applyNumberFormat="1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3" fontId="6" fillId="10" borderId="41" xfId="0" applyNumberFormat="1" applyFont="1" applyFill="1" applyBorder="1" applyAlignment="1">
      <alignment horizontal="center" vertical="center" wrapText="1"/>
    </xf>
    <xf numFmtId="0" fontId="6" fillId="10" borderId="68" xfId="0" applyNumberFormat="1" applyFont="1" applyFill="1" applyBorder="1" applyAlignment="1">
      <alignment horizontal="center" vertical="center" wrapText="1"/>
    </xf>
    <xf numFmtId="0" fontId="6" fillId="10" borderId="69" xfId="0" applyNumberFormat="1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 vertical="center" wrapText="1"/>
    </xf>
    <xf numFmtId="0" fontId="6" fillId="6" borderId="21" xfId="0" applyNumberFormat="1" applyFont="1" applyFill="1" applyBorder="1" applyAlignment="1">
      <alignment horizontal="center" vertical="center" wrapText="1"/>
    </xf>
    <xf numFmtId="0" fontId="6" fillId="6" borderId="25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center" vertical="center" wrapText="1"/>
    </xf>
    <xf numFmtId="3" fontId="6" fillId="11" borderId="41" xfId="0" applyNumberFormat="1" applyFont="1" applyFill="1" applyBorder="1" applyAlignment="1">
      <alignment horizontal="center" vertical="center" wrapText="1"/>
    </xf>
    <xf numFmtId="0" fontId="6" fillId="11" borderId="68" xfId="0" applyNumberFormat="1" applyFont="1" applyFill="1" applyBorder="1" applyAlignment="1">
      <alignment horizontal="center" vertical="center" wrapText="1"/>
    </xf>
    <xf numFmtId="0" fontId="6" fillId="11" borderId="69" xfId="0" applyNumberFormat="1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3" fontId="6" fillId="10" borderId="21" xfId="0" applyNumberFormat="1" applyFont="1" applyFill="1" applyBorder="1" applyAlignment="1">
      <alignment horizontal="center" vertical="center" wrapText="1"/>
    </xf>
    <xf numFmtId="0" fontId="28" fillId="12" borderId="67" xfId="0" applyFont="1" applyFill="1" applyBorder="1" applyAlignment="1">
      <alignment horizontal="center" vertical="center" wrapText="1"/>
    </xf>
    <xf numFmtId="0" fontId="6" fillId="10" borderId="12" xfId="0" applyNumberFormat="1" applyFont="1" applyFill="1" applyBorder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3" fontId="29" fillId="8" borderId="4" xfId="0" applyNumberFormat="1" applyFont="1" applyFill="1" applyBorder="1" applyAlignment="1">
      <alignment horizontal="center" vertical="center" wrapText="1"/>
    </xf>
    <xf numFmtId="0" fontId="6" fillId="8" borderId="16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3" fontId="6" fillId="8" borderId="16" xfId="0" applyNumberFormat="1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3" fontId="6" fillId="7" borderId="8" xfId="0" applyNumberFormat="1" applyFont="1" applyFill="1" applyBorder="1" applyAlignment="1">
      <alignment horizontal="center" vertical="center" wrapText="1"/>
    </xf>
    <xf numFmtId="0" fontId="6" fillId="7" borderId="8" xfId="0" applyNumberFormat="1" applyFont="1" applyFill="1" applyBorder="1" applyAlignment="1">
      <alignment horizontal="center" vertical="center" wrapText="1"/>
    </xf>
    <xf numFmtId="3" fontId="6" fillId="2" borderId="70" xfId="0" applyNumberFormat="1" applyFont="1" applyFill="1" applyBorder="1" applyAlignment="1">
      <alignment horizontal="center" vertical="center" wrapText="1"/>
    </xf>
    <xf numFmtId="3" fontId="6" fillId="12" borderId="8" xfId="0" applyNumberFormat="1" applyFont="1" applyFill="1" applyBorder="1" applyAlignment="1">
      <alignment horizontal="center" vertical="center" wrapText="1"/>
    </xf>
    <xf numFmtId="0" fontId="6" fillId="12" borderId="18" xfId="0" applyNumberFormat="1" applyFont="1" applyFill="1" applyBorder="1" applyAlignment="1">
      <alignment horizontal="center" vertical="center" wrapText="1"/>
    </xf>
    <xf numFmtId="0" fontId="6" fillId="12" borderId="8" xfId="0" applyNumberFormat="1" applyFont="1" applyFill="1" applyBorder="1" applyAlignment="1">
      <alignment horizontal="center" vertical="center" wrapText="1"/>
    </xf>
    <xf numFmtId="3" fontId="6" fillId="12" borderId="18" xfId="0" applyNumberFormat="1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vertical="center" wrapText="1"/>
    </xf>
    <xf numFmtId="0" fontId="6" fillId="9" borderId="68" xfId="0" applyFont="1" applyFill="1" applyBorder="1" applyAlignment="1">
      <alignment vertical="center" wrapText="1"/>
    </xf>
    <xf numFmtId="0" fontId="5" fillId="9" borderId="68" xfId="0" applyFont="1" applyFill="1" applyBorder="1" applyAlignment="1">
      <alignment horizontal="center" vertical="center" wrapText="1"/>
    </xf>
    <xf numFmtId="0" fontId="29" fillId="11" borderId="31" xfId="0" applyFont="1" applyFill="1" applyBorder="1" applyAlignment="1">
      <alignment horizontal="center" vertical="center" wrapText="1"/>
    </xf>
    <xf numFmtId="0" fontId="29" fillId="11" borderId="41" xfId="0" applyFont="1" applyFill="1" applyBorder="1" applyAlignment="1">
      <alignment vertical="center" wrapText="1"/>
    </xf>
    <xf numFmtId="0" fontId="34" fillId="11" borderId="68" xfId="0" applyFont="1" applyFill="1" applyBorder="1" applyAlignment="1">
      <alignment horizontal="center" vertical="center" wrapText="1"/>
    </xf>
    <xf numFmtId="0" fontId="34" fillId="11" borderId="41" xfId="0" applyFont="1" applyFill="1" applyBorder="1" applyAlignment="1">
      <alignment horizontal="center" vertical="center" wrapText="1"/>
    </xf>
    <xf numFmtId="3" fontId="29" fillId="8" borderId="30" xfId="0" applyNumberFormat="1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3" fontId="29" fillId="8" borderId="20" xfId="0" applyNumberFormat="1" applyFont="1" applyFill="1" applyBorder="1" applyAlignment="1">
      <alignment horizontal="center" vertical="center" wrapText="1"/>
    </xf>
    <xf numFmtId="0" fontId="34" fillId="8" borderId="6" xfId="0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14" xfId="0" applyNumberFormat="1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3" fontId="29" fillId="7" borderId="18" xfId="0" applyNumberFormat="1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3" fontId="29" fillId="8" borderId="2" xfId="0" applyNumberFormat="1" applyFont="1" applyFill="1" applyBorder="1" applyAlignment="1">
      <alignment horizontal="center" vertical="center" wrapText="1"/>
    </xf>
    <xf numFmtId="3" fontId="29" fillId="8" borderId="16" xfId="0" applyNumberFormat="1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6" fillId="10" borderId="68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3" fillId="10" borderId="68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vertical="center" wrapText="1"/>
    </xf>
    <xf numFmtId="0" fontId="29" fillId="10" borderId="16" xfId="0" applyFont="1" applyFill="1" applyBorder="1" applyAlignment="1">
      <alignment vertical="center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3" fontId="29" fillId="10" borderId="12" xfId="0" applyNumberFormat="1" applyFont="1" applyFill="1" applyBorder="1" applyAlignment="1">
      <alignment horizontal="center" vertical="center" wrapText="1"/>
    </xf>
    <xf numFmtId="164" fontId="29" fillId="10" borderId="12" xfId="0" applyNumberFormat="1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3" fontId="29" fillId="10" borderId="4" xfId="0" applyNumberFormat="1" applyFont="1" applyFill="1" applyBorder="1" applyAlignment="1">
      <alignment horizontal="center" vertical="center" wrapText="1"/>
    </xf>
    <xf numFmtId="164" fontId="29" fillId="10" borderId="4" xfId="0" applyNumberFormat="1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top" wrapText="1"/>
    </xf>
    <xf numFmtId="3" fontId="29" fillId="12" borderId="8" xfId="0" applyNumberFormat="1" applyFont="1" applyFill="1" applyBorder="1" applyAlignment="1">
      <alignment horizontal="center" vertical="center" wrapText="1"/>
    </xf>
    <xf numFmtId="164" fontId="29" fillId="12" borderId="8" xfId="0" applyNumberFormat="1" applyFont="1" applyFill="1" applyBorder="1" applyAlignment="1">
      <alignment horizontal="center" vertical="center" wrapText="1"/>
    </xf>
    <xf numFmtId="0" fontId="29" fillId="12" borderId="18" xfId="0" applyFont="1" applyFill="1" applyBorder="1" applyAlignment="1">
      <alignment horizontal="center" vertical="center" wrapText="1"/>
    </xf>
    <xf numFmtId="0" fontId="29" fillId="12" borderId="8" xfId="0" applyFont="1" applyFill="1" applyBorder="1" applyAlignment="1">
      <alignment horizontal="center" vertical="center" wrapText="1"/>
    </xf>
    <xf numFmtId="0" fontId="17" fillId="0" borderId="0" xfId="0" applyFont="1"/>
    <xf numFmtId="0" fontId="37" fillId="4" borderId="74" xfId="0" applyFont="1" applyFill="1" applyBorder="1" applyAlignment="1">
      <alignment horizontal="center" vertical="center"/>
    </xf>
    <xf numFmtId="3" fontId="38" fillId="14" borderId="11" xfId="0" applyNumberFormat="1" applyFont="1" applyFill="1" applyBorder="1" applyAlignment="1">
      <alignment horizontal="center" vertical="center"/>
    </xf>
    <xf numFmtId="3" fontId="38" fillId="13" borderId="11" xfId="0" applyNumberFormat="1" applyFont="1" applyFill="1" applyBorder="1" applyAlignment="1">
      <alignment horizontal="center" vertical="center"/>
    </xf>
    <xf numFmtId="3" fontId="38" fillId="14" borderId="17" xfId="0" applyNumberFormat="1" applyFont="1" applyFill="1" applyBorder="1" applyAlignment="1">
      <alignment horizontal="center" vertical="center"/>
    </xf>
    <xf numFmtId="3" fontId="39" fillId="13" borderId="11" xfId="0" applyNumberFormat="1" applyFont="1" applyFill="1" applyBorder="1" applyAlignment="1">
      <alignment horizontal="center" vertical="center"/>
    </xf>
    <xf numFmtId="4" fontId="38" fillId="13" borderId="11" xfId="0" applyNumberFormat="1" applyFont="1" applyFill="1" applyBorder="1" applyAlignment="1">
      <alignment horizontal="center" vertical="center"/>
    </xf>
    <xf numFmtId="3" fontId="38" fillId="13" borderId="78" xfId="0" applyNumberFormat="1" applyFont="1" applyFill="1" applyBorder="1" applyAlignment="1">
      <alignment horizontal="center" vertical="center"/>
    </xf>
    <xf numFmtId="3" fontId="38" fillId="14" borderId="79" xfId="0" applyNumberFormat="1" applyFont="1" applyFill="1" applyBorder="1" applyAlignment="1">
      <alignment horizontal="center" vertical="center"/>
    </xf>
    <xf numFmtId="3" fontId="38" fillId="13" borderId="79" xfId="0" applyNumberFormat="1" applyFont="1" applyFill="1" applyBorder="1" applyAlignment="1">
      <alignment horizontal="center" vertical="center"/>
    </xf>
    <xf numFmtId="3" fontId="38" fillId="14" borderId="80" xfId="0" applyNumberFormat="1" applyFont="1" applyFill="1" applyBorder="1" applyAlignment="1">
      <alignment horizontal="center" vertical="center"/>
    </xf>
    <xf numFmtId="0" fontId="38" fillId="13" borderId="75" xfId="0" applyFont="1" applyFill="1" applyBorder="1" applyAlignment="1">
      <alignment horizontal="center" vertical="center"/>
    </xf>
    <xf numFmtId="0" fontId="38" fillId="14" borderId="76" xfId="0" applyFont="1" applyFill="1" applyBorder="1" applyAlignment="1">
      <alignment horizontal="center" vertical="center"/>
    </xf>
    <xf numFmtId="0" fontId="38" fillId="13" borderId="76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 vertical="center"/>
    </xf>
    <xf numFmtId="0" fontId="38" fillId="14" borderId="17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38" fillId="13" borderId="82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/>
    </xf>
    <xf numFmtId="0" fontId="38" fillId="16" borderId="79" xfId="0" applyFont="1" applyFill="1" applyBorder="1" applyAlignment="1">
      <alignment horizontal="center" vertical="center"/>
    </xf>
    <xf numFmtId="0" fontId="39" fillId="13" borderId="79" xfId="0" applyFont="1" applyFill="1" applyBorder="1" applyAlignment="1">
      <alignment horizontal="center" vertical="center" wrapText="1"/>
    </xf>
    <xf numFmtId="0" fontId="38" fillId="14" borderId="80" xfId="0" applyFont="1" applyFill="1" applyBorder="1" applyAlignment="1">
      <alignment horizontal="center" vertical="center" wrapText="1"/>
    </xf>
    <xf numFmtId="0" fontId="38" fillId="13" borderId="79" xfId="0" applyFont="1" applyFill="1" applyBorder="1" applyAlignment="1">
      <alignment horizontal="center" vertical="center"/>
    </xf>
    <xf numFmtId="0" fontId="38" fillId="13" borderId="84" xfId="0" applyFont="1" applyFill="1" applyBorder="1" applyAlignment="1">
      <alignment horizontal="center" vertical="center"/>
    </xf>
    <xf numFmtId="0" fontId="38" fillId="14" borderId="80" xfId="0" applyFont="1" applyFill="1" applyBorder="1" applyAlignment="1">
      <alignment horizontal="center" vertical="center"/>
    </xf>
    <xf numFmtId="0" fontId="41" fillId="0" borderId="9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38" fillId="14" borderId="17" xfId="0" applyNumberFormat="1" applyFont="1" applyFill="1" applyBorder="1" applyAlignment="1">
      <alignment horizontal="center" vertical="center"/>
    </xf>
    <xf numFmtId="164" fontId="38" fillId="13" borderId="11" xfId="0" applyNumberFormat="1" applyFont="1" applyFill="1" applyBorder="1" applyAlignment="1">
      <alignment horizontal="center" vertical="center"/>
    </xf>
    <xf numFmtId="164" fontId="38" fillId="16" borderId="11" xfId="0" applyNumberFormat="1" applyFont="1" applyFill="1" applyBorder="1" applyAlignment="1">
      <alignment horizontal="center" vertical="center"/>
    </xf>
    <xf numFmtId="0" fontId="38" fillId="14" borderId="33" xfId="0" applyFont="1" applyFill="1" applyBorder="1" applyAlignment="1">
      <alignment horizontal="center" vertical="center" wrapText="1"/>
    </xf>
    <xf numFmtId="0" fontId="38" fillId="16" borderId="43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8" fillId="16" borderId="66" xfId="0" applyFont="1" applyFill="1" applyBorder="1" applyAlignment="1">
      <alignment horizontal="center" vertical="center"/>
    </xf>
    <xf numFmtId="3" fontId="39" fillId="14" borderId="10" xfId="0" applyNumberFormat="1" applyFont="1" applyFill="1" applyBorder="1" applyAlignment="1">
      <alignment horizontal="center" vertical="center"/>
    </xf>
    <xf numFmtId="0" fontId="11" fillId="16" borderId="66" xfId="0" applyFont="1" applyFill="1" applyBorder="1" applyAlignment="1">
      <alignment horizontal="center" vertical="center"/>
    </xf>
    <xf numFmtId="0" fontId="38" fillId="14" borderId="98" xfId="0" applyFont="1" applyFill="1" applyBorder="1" applyAlignment="1">
      <alignment horizontal="center" vertical="center"/>
    </xf>
    <xf numFmtId="0" fontId="37" fillId="19" borderId="99" xfId="0" applyFont="1" applyFill="1" applyBorder="1" applyAlignment="1"/>
    <xf numFmtId="0" fontId="38" fillId="16" borderId="33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164" fontId="35" fillId="14" borderId="72" xfId="0" applyNumberFormat="1" applyFont="1" applyFill="1" applyBorder="1" applyAlignment="1">
      <alignment horizontal="center"/>
    </xf>
    <xf numFmtId="164" fontId="35" fillId="13" borderId="71" xfId="0" applyNumberFormat="1" applyFont="1" applyFill="1" applyBorder="1" applyAlignment="1">
      <alignment horizontal="center"/>
    </xf>
    <xf numFmtId="164" fontId="35" fillId="16" borderId="71" xfId="0" applyNumberFormat="1" applyFont="1" applyFill="1" applyBorder="1" applyAlignment="1">
      <alignment horizontal="center"/>
    </xf>
    <xf numFmtId="3" fontId="38" fillId="14" borderId="102" xfId="0" applyNumberFormat="1" applyFont="1" applyFill="1" applyBorder="1" applyAlignment="1">
      <alignment horizontal="center" vertical="center"/>
    </xf>
    <xf numFmtId="3" fontId="38" fillId="13" borderId="81" xfId="0" applyNumberFormat="1" applyFont="1" applyFill="1" applyBorder="1" applyAlignment="1">
      <alignment horizontal="center" vertical="center"/>
    </xf>
    <xf numFmtId="3" fontId="38" fillId="14" borderId="81" xfId="0" applyNumberFormat="1" applyFont="1" applyFill="1" applyBorder="1" applyAlignment="1">
      <alignment horizontal="center" vertical="center"/>
    </xf>
    <xf numFmtId="3" fontId="38" fillId="13" borderId="103" xfId="0" applyNumberFormat="1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0" fontId="0" fillId="0" borderId="78" xfId="0" applyBorder="1"/>
    <xf numFmtId="0" fontId="39" fillId="13" borderId="76" xfId="0" applyFont="1" applyFill="1" applyBorder="1" applyAlignment="1">
      <alignment horizontal="center" vertical="center" wrapText="1"/>
    </xf>
    <xf numFmtId="0" fontId="38" fillId="13" borderId="109" xfId="0" applyFont="1" applyFill="1" applyBorder="1" applyAlignment="1">
      <alignment horizontal="center" vertical="center"/>
    </xf>
    <xf numFmtId="3" fontId="38" fillId="13" borderId="82" xfId="0" applyNumberFormat="1" applyFont="1" applyFill="1" applyBorder="1" applyAlignment="1">
      <alignment horizontal="center" vertical="center"/>
    </xf>
    <xf numFmtId="0" fontId="36" fillId="13" borderId="71" xfId="0" applyNumberFormat="1" applyFont="1" applyFill="1" applyBorder="1" applyAlignment="1">
      <alignment horizontal="center"/>
    </xf>
    <xf numFmtId="0" fontId="36" fillId="14" borderId="110" xfId="0" applyNumberFormat="1" applyFont="1" applyFill="1" applyBorder="1" applyAlignment="1">
      <alignment horizontal="center"/>
    </xf>
    <xf numFmtId="0" fontId="35" fillId="16" borderId="111" xfId="0" applyNumberFormat="1" applyFont="1" applyFill="1" applyBorder="1" applyAlignment="1">
      <alignment horizontal="center"/>
    </xf>
    <xf numFmtId="0" fontId="35" fillId="16" borderId="110" xfId="0" applyNumberFormat="1" applyFont="1" applyFill="1" applyBorder="1" applyAlignment="1">
      <alignment horizontal="center"/>
    </xf>
    <xf numFmtId="0" fontId="35" fillId="14" borderId="72" xfId="0" applyNumberFormat="1" applyFont="1" applyFill="1" applyBorder="1" applyAlignment="1">
      <alignment horizontal="center"/>
    </xf>
    <xf numFmtId="0" fontId="35" fillId="13" borderId="71" xfId="0" applyNumberFormat="1" applyFont="1" applyFill="1" applyBorder="1" applyAlignment="1">
      <alignment horizontal="center"/>
    </xf>
    <xf numFmtId="0" fontId="35" fillId="14" borderId="71" xfId="0" applyNumberFormat="1" applyFont="1" applyFill="1" applyBorder="1" applyAlignment="1">
      <alignment horizontal="center"/>
    </xf>
    <xf numFmtId="0" fontId="35" fillId="13" borderId="73" xfId="0" applyNumberFormat="1" applyFont="1" applyFill="1" applyBorder="1" applyAlignment="1">
      <alignment horizontal="center"/>
    </xf>
    <xf numFmtId="0" fontId="37" fillId="19" borderId="103" xfId="0" applyFont="1" applyFill="1" applyBorder="1" applyAlignment="1"/>
    <xf numFmtId="0" fontId="38" fillId="15" borderId="112" xfId="0" applyFont="1" applyFill="1" applyBorder="1" applyAlignment="1">
      <alignment horizontal="center" vertical="center"/>
    </xf>
    <xf numFmtId="0" fontId="37" fillId="15" borderId="77" xfId="0" applyFont="1" applyFill="1" applyBorder="1" applyAlignment="1">
      <alignment horizontal="center" vertical="center"/>
    </xf>
    <xf numFmtId="0" fontId="38" fillId="15" borderId="77" xfId="0" applyFont="1" applyFill="1" applyBorder="1" applyAlignment="1">
      <alignment horizontal="center" vertical="center"/>
    </xf>
    <xf numFmtId="0" fontId="40" fillId="15" borderId="77" xfId="0" applyFont="1" applyFill="1" applyBorder="1" applyAlignment="1">
      <alignment horizontal="center" vertical="center"/>
    </xf>
    <xf numFmtId="0" fontId="0" fillId="15" borderId="101" xfId="0" applyFill="1" applyBorder="1" applyAlignment="1">
      <alignment horizontal="center" vertical="center"/>
    </xf>
    <xf numFmtId="0" fontId="35" fillId="15" borderId="73" xfId="0" applyNumberFormat="1" applyFont="1" applyFill="1" applyBorder="1" applyAlignment="1">
      <alignment horizontal="center"/>
    </xf>
    <xf numFmtId="164" fontId="35" fillId="17" borderId="114" xfId="0" applyNumberFormat="1" applyFont="1" applyFill="1" applyBorder="1" applyAlignment="1">
      <alignment horizontal="center"/>
    </xf>
    <xf numFmtId="0" fontId="38" fillId="16" borderId="84" xfId="0" applyFont="1" applyFill="1" applyBorder="1" applyAlignment="1">
      <alignment horizontal="center" vertical="center"/>
    </xf>
    <xf numFmtId="4" fontId="38" fillId="16" borderId="11" xfId="0" applyNumberFormat="1" applyFont="1" applyFill="1" applyBorder="1" applyAlignment="1">
      <alignment horizontal="center" vertical="center"/>
    </xf>
    <xf numFmtId="0" fontId="38" fillId="14" borderId="17" xfId="0" applyNumberFormat="1" applyFont="1" applyFill="1" applyBorder="1" applyAlignment="1">
      <alignment horizontal="center" vertical="center"/>
    </xf>
    <xf numFmtId="0" fontId="38" fillId="16" borderId="11" xfId="0" applyNumberFormat="1" applyFont="1" applyFill="1" applyBorder="1" applyAlignment="1">
      <alignment horizontal="center" vertical="center"/>
    </xf>
    <xf numFmtId="0" fontId="38" fillId="14" borderId="17" xfId="0" applyNumberFormat="1" applyFont="1" applyFill="1" applyBorder="1" applyAlignment="1">
      <alignment horizontal="center" vertical="center"/>
    </xf>
    <xf numFmtId="0" fontId="38" fillId="8" borderId="120" xfId="0" applyFont="1" applyFill="1" applyBorder="1" applyAlignment="1">
      <alignment horizontal="center" vertical="center"/>
    </xf>
    <xf numFmtId="4" fontId="38" fillId="8" borderId="77" xfId="0" applyNumberFormat="1" applyFont="1" applyFill="1" applyBorder="1" applyAlignment="1">
      <alignment horizontal="center" vertical="center"/>
    </xf>
    <xf numFmtId="0" fontId="38" fillId="14" borderId="85" xfId="0" applyFont="1" applyFill="1" applyBorder="1" applyAlignment="1">
      <alignment horizontal="center" vertical="center"/>
    </xf>
    <xf numFmtId="4" fontId="38" fillId="14" borderId="17" xfId="0" applyNumberFormat="1" applyFont="1" applyFill="1" applyBorder="1" applyAlignment="1">
      <alignment horizontal="center" vertical="center"/>
    </xf>
    <xf numFmtId="0" fontId="38" fillId="17" borderId="83" xfId="0" applyFont="1" applyFill="1" applyBorder="1" applyAlignment="1">
      <alignment horizontal="center" vertical="center"/>
    </xf>
    <xf numFmtId="164" fontId="38" fillId="17" borderId="77" xfId="0" applyNumberFormat="1" applyFont="1" applyFill="1" applyBorder="1" applyAlignment="1">
      <alignment horizontal="center" vertical="center"/>
    </xf>
    <xf numFmtId="0" fontId="35" fillId="16" borderId="121" xfId="0" applyNumberFormat="1" applyFont="1" applyFill="1" applyBorder="1" applyAlignment="1">
      <alignment horizontal="center"/>
    </xf>
    <xf numFmtId="0" fontId="35" fillId="8" borderId="73" xfId="0" applyNumberFormat="1" applyFont="1" applyFill="1" applyBorder="1" applyAlignment="1">
      <alignment horizontal="center"/>
    </xf>
    <xf numFmtId="4" fontId="38" fillId="14" borderId="124" xfId="0" applyNumberFormat="1" applyFont="1" applyFill="1" applyBorder="1" applyAlignment="1">
      <alignment horizontal="center" vertical="center"/>
    </xf>
    <xf numFmtId="4" fontId="38" fillId="13" borderId="81" xfId="0" applyNumberFormat="1" applyFont="1" applyFill="1" applyBorder="1" applyAlignment="1">
      <alignment horizontal="center" vertical="center"/>
    </xf>
    <xf numFmtId="0" fontId="38" fillId="16" borderId="81" xfId="0" applyNumberFormat="1" applyFont="1" applyFill="1" applyBorder="1" applyAlignment="1">
      <alignment horizontal="center" vertical="center"/>
    </xf>
    <xf numFmtId="4" fontId="38" fillId="8" borderId="101" xfId="0" applyNumberFormat="1" applyFont="1" applyFill="1" applyBorder="1" applyAlignment="1">
      <alignment horizontal="center" vertical="center"/>
    </xf>
    <xf numFmtId="0" fontId="37" fillId="4" borderId="123" xfId="0" applyFont="1" applyFill="1" applyBorder="1" applyAlignment="1">
      <alignment horizontal="center" vertical="center"/>
    </xf>
    <xf numFmtId="164" fontId="35" fillId="14" borderId="72" xfId="0" applyNumberFormat="1" applyFont="1" applyFill="1" applyBorder="1" applyAlignment="1">
      <alignment horizontal="center" vertical="center"/>
    </xf>
    <xf numFmtId="164" fontId="35" fillId="13" borderId="71" xfId="0" applyNumberFormat="1" applyFont="1" applyFill="1" applyBorder="1" applyAlignment="1">
      <alignment horizontal="center" vertical="center"/>
    </xf>
    <xf numFmtId="164" fontId="35" fillId="16" borderId="71" xfId="0" applyNumberFormat="1" applyFont="1" applyFill="1" applyBorder="1" applyAlignment="1">
      <alignment horizontal="center" vertical="center"/>
    </xf>
    <xf numFmtId="164" fontId="35" fillId="17" borderId="114" xfId="0" applyNumberFormat="1" applyFont="1" applyFill="1" applyBorder="1" applyAlignment="1">
      <alignment horizontal="center" vertical="center"/>
    </xf>
    <xf numFmtId="0" fontId="35" fillId="16" borderId="121" xfId="0" applyNumberFormat="1" applyFont="1" applyFill="1" applyBorder="1" applyAlignment="1">
      <alignment horizontal="center" vertical="center"/>
    </xf>
    <xf numFmtId="0" fontId="35" fillId="8" borderId="73" xfId="0" applyNumberFormat="1" applyFont="1" applyFill="1" applyBorder="1" applyAlignment="1">
      <alignment horizontal="center" vertical="center"/>
    </xf>
    <xf numFmtId="0" fontId="35" fillId="14" borderId="72" xfId="0" applyNumberFormat="1" applyFont="1" applyFill="1" applyBorder="1" applyAlignment="1">
      <alignment horizontal="center" vertical="center"/>
    </xf>
    <xf numFmtId="0" fontId="36" fillId="13" borderId="71" xfId="0" applyNumberFormat="1" applyFont="1" applyFill="1" applyBorder="1" applyAlignment="1">
      <alignment horizontal="center" vertical="center"/>
    </xf>
    <xf numFmtId="0" fontId="36" fillId="14" borderId="110" xfId="0" applyNumberFormat="1" applyFont="1" applyFill="1" applyBorder="1" applyAlignment="1">
      <alignment horizontal="center" vertical="center"/>
    </xf>
    <xf numFmtId="0" fontId="35" fillId="16" borderId="111" xfId="0" applyNumberFormat="1" applyFont="1" applyFill="1" applyBorder="1" applyAlignment="1">
      <alignment horizontal="center" vertical="center"/>
    </xf>
    <xf numFmtId="0" fontId="35" fillId="16" borderId="110" xfId="0" applyNumberFormat="1" applyFont="1" applyFill="1" applyBorder="1" applyAlignment="1">
      <alignment horizontal="center" vertical="center"/>
    </xf>
    <xf numFmtId="0" fontId="35" fillId="15" borderId="73" xfId="0" applyNumberFormat="1" applyFont="1" applyFill="1" applyBorder="1" applyAlignment="1">
      <alignment horizontal="center" vertical="center"/>
    </xf>
    <xf numFmtId="0" fontId="35" fillId="13" borderId="71" xfId="0" applyNumberFormat="1" applyFont="1" applyFill="1" applyBorder="1" applyAlignment="1">
      <alignment horizontal="center" vertical="center"/>
    </xf>
    <xf numFmtId="0" fontId="35" fillId="14" borderId="71" xfId="0" applyNumberFormat="1" applyFont="1" applyFill="1" applyBorder="1" applyAlignment="1">
      <alignment horizontal="center" vertical="center"/>
    </xf>
    <xf numFmtId="0" fontId="35" fillId="13" borderId="73" xfId="0" applyNumberFormat="1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3" fontId="29" fillId="4" borderId="8" xfId="0" applyNumberFormat="1" applyFont="1" applyFill="1" applyBorder="1" applyAlignment="1">
      <alignment horizontal="center" vertical="center" wrapText="1"/>
    </xf>
    <xf numFmtId="3" fontId="29" fillId="4" borderId="12" xfId="0" applyNumberFormat="1" applyFont="1" applyFill="1" applyBorder="1" applyAlignment="1">
      <alignment horizontal="center" vertical="center" wrapText="1"/>
    </xf>
    <xf numFmtId="3" fontId="29" fillId="4" borderId="4" xfId="0" applyNumberFormat="1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165" fontId="29" fillId="10" borderId="16" xfId="0" applyNumberFormat="1" applyFont="1" applyFill="1" applyBorder="1" applyAlignment="1">
      <alignment horizontal="center" vertical="center" wrapText="1"/>
    </xf>
    <xf numFmtId="165" fontId="29" fillId="13" borderId="16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3" fontId="29" fillId="4" borderId="3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3" fontId="29" fillId="9" borderId="8" xfId="0" applyNumberFormat="1" applyFont="1" applyFill="1" applyBorder="1" applyAlignment="1">
      <alignment horizontal="center" vertical="center" wrapText="1"/>
    </xf>
    <xf numFmtId="165" fontId="29" fillId="10" borderId="23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65" fontId="29" fillId="10" borderId="6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vertical="center" wrapText="1"/>
    </xf>
    <xf numFmtId="0" fontId="29" fillId="8" borderId="9" xfId="0" applyFont="1" applyFill="1" applyBorder="1" applyAlignment="1">
      <alignment horizontal="center" vertical="center" wrapText="1"/>
    </xf>
    <xf numFmtId="3" fontId="29" fillId="4" borderId="69" xfId="0" applyNumberFormat="1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3" fontId="29" fillId="4" borderId="22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6" fillId="2" borderId="68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4" borderId="68" xfId="0" applyNumberFormat="1" applyFont="1" applyFill="1" applyBorder="1" applyAlignment="1">
      <alignment horizontal="center" vertical="center" wrapText="1"/>
    </xf>
    <xf numFmtId="3" fontId="6" fillId="4" borderId="25" xfId="0" applyNumberFormat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3" fontId="6" fillId="4" borderId="67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3" fontId="6" fillId="4" borderId="69" xfId="0" applyNumberFormat="1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165" fontId="29" fillId="13" borderId="6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29" fillId="4" borderId="6" xfId="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3" fontId="6" fillId="20" borderId="31" xfId="0" applyNumberFormat="1" applyFont="1" applyFill="1" applyBorder="1" applyAlignment="1">
      <alignment horizontal="center" vertical="center" wrapText="1"/>
    </xf>
    <xf numFmtId="3" fontId="6" fillId="20" borderId="68" xfId="0" applyNumberFormat="1" applyFont="1" applyFill="1" applyBorder="1" applyAlignment="1">
      <alignment horizontal="center" vertical="center" wrapText="1"/>
    </xf>
    <xf numFmtId="165" fontId="29" fillId="13" borderId="23" xfId="0" applyNumberFormat="1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5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6" fillId="7" borderId="69" xfId="0" applyNumberFormat="1" applyFont="1" applyFill="1" applyBorder="1" applyAlignment="1">
      <alignment horizontal="center" vertical="center" wrapText="1"/>
    </xf>
    <xf numFmtId="165" fontId="29" fillId="1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2" fillId="9" borderId="5" xfId="0" applyNumberFormat="1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4" borderId="38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27" fillId="0" borderId="0" xfId="0" applyFont="1" applyAlignment="1"/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8" fillId="14" borderId="20" xfId="0" applyNumberFormat="1" applyFont="1" applyFill="1" applyBorder="1" applyAlignment="1">
      <alignment horizontal="center" vertical="center"/>
    </xf>
    <xf numFmtId="0" fontId="38" fillId="14" borderId="17" xfId="0" applyNumberFormat="1" applyFont="1" applyFill="1" applyBorder="1" applyAlignment="1">
      <alignment horizontal="center" vertical="center"/>
    </xf>
    <xf numFmtId="0" fontId="37" fillId="19" borderId="119" xfId="0" applyFont="1" applyFill="1" applyBorder="1" applyAlignment="1">
      <alignment horizontal="center"/>
    </xf>
    <xf numFmtId="0" fontId="37" fillId="19" borderId="108" xfId="0" applyFont="1" applyFill="1" applyBorder="1" applyAlignment="1">
      <alignment horizontal="center"/>
    </xf>
    <xf numFmtId="0" fontId="35" fillId="14" borderId="122" xfId="0" applyNumberFormat="1" applyFont="1" applyFill="1" applyBorder="1" applyAlignment="1">
      <alignment horizontal="center"/>
    </xf>
    <xf numFmtId="0" fontId="35" fillId="14" borderId="123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0" fontId="37" fillId="4" borderId="106" xfId="0" applyFont="1" applyFill="1" applyBorder="1" applyAlignment="1">
      <alignment horizontal="center" vertical="center"/>
    </xf>
    <xf numFmtId="0" fontId="37" fillId="4" borderId="104" xfId="0" applyFont="1" applyFill="1" applyBorder="1" applyAlignment="1">
      <alignment horizontal="center" vertical="center"/>
    </xf>
    <xf numFmtId="0" fontId="37" fillId="4" borderId="105" xfId="0" applyFont="1" applyFill="1" applyBorder="1" applyAlignment="1">
      <alignment horizontal="center" vertical="center"/>
    </xf>
    <xf numFmtId="0" fontId="37" fillId="3" borderId="94" xfId="0" applyFont="1" applyFill="1" applyBorder="1" applyAlignment="1">
      <alignment horizontal="center" vertical="center"/>
    </xf>
    <xf numFmtId="0" fontId="37" fillId="3" borderId="93" xfId="0" applyFont="1" applyFill="1" applyBorder="1" applyAlignment="1">
      <alignment horizontal="center" vertical="center"/>
    </xf>
    <xf numFmtId="0" fontId="37" fillId="3" borderId="113" xfId="0" applyFont="1" applyFill="1" applyBorder="1" applyAlignment="1">
      <alignment horizontal="center" vertical="center"/>
    </xf>
    <xf numFmtId="0" fontId="37" fillId="3" borderId="107" xfId="0" applyFont="1" applyFill="1" applyBorder="1" applyAlignment="1">
      <alignment horizontal="center" vertical="center"/>
    </xf>
    <xf numFmtId="0" fontId="37" fillId="3" borderId="88" xfId="0" applyFont="1" applyFill="1" applyBorder="1" applyAlignment="1">
      <alignment horizontal="center" vertical="center"/>
    </xf>
    <xf numFmtId="0" fontId="37" fillId="3" borderId="87" xfId="0" applyFont="1" applyFill="1" applyBorder="1" applyAlignment="1">
      <alignment horizontal="center" vertical="center"/>
    </xf>
    <xf numFmtId="0" fontId="37" fillId="19" borderId="96" xfId="0" applyFont="1" applyFill="1" applyBorder="1" applyAlignment="1">
      <alignment horizontal="center"/>
    </xf>
    <xf numFmtId="0" fontId="37" fillId="19" borderId="97" xfId="0" applyFont="1" applyFill="1" applyBorder="1" applyAlignment="1">
      <alignment horizontal="center"/>
    </xf>
    <xf numFmtId="0" fontId="37" fillId="19" borderId="83" xfId="0" applyFont="1" applyFill="1" applyBorder="1" applyAlignment="1">
      <alignment horizontal="center"/>
    </xf>
    <xf numFmtId="0" fontId="37" fillId="19" borderId="99" xfId="0" applyFont="1" applyFill="1" applyBorder="1" applyAlignment="1">
      <alignment horizontal="center"/>
    </xf>
    <xf numFmtId="0" fontId="37" fillId="19" borderId="100" xfId="0" applyFont="1" applyFill="1" applyBorder="1" applyAlignment="1">
      <alignment horizontal="center"/>
    </xf>
    <xf numFmtId="0" fontId="37" fillId="18" borderId="92" xfId="0" applyFont="1" applyFill="1" applyBorder="1" applyAlignment="1">
      <alignment horizontal="center" vertical="center"/>
    </xf>
    <xf numFmtId="0" fontId="37" fillId="18" borderId="91" xfId="0" applyFont="1" applyFill="1" applyBorder="1" applyAlignment="1">
      <alignment horizontal="center" vertical="center"/>
    </xf>
    <xf numFmtId="0" fontId="37" fillId="18" borderId="95" xfId="0" applyFont="1" applyFill="1" applyBorder="1" applyAlignment="1">
      <alignment horizontal="center" vertical="center"/>
    </xf>
    <xf numFmtId="0" fontId="37" fillId="18" borderId="89" xfId="0" applyFont="1" applyFill="1" applyBorder="1" applyAlignment="1">
      <alignment horizontal="center" vertical="center"/>
    </xf>
    <xf numFmtId="0" fontId="37" fillId="18" borderId="87" xfId="0" applyFont="1" applyFill="1" applyBorder="1" applyAlignment="1">
      <alignment horizontal="center" vertical="center"/>
    </xf>
    <xf numFmtId="0" fontId="37" fillId="18" borderId="86" xfId="0" applyFont="1" applyFill="1" applyBorder="1" applyAlignment="1">
      <alignment horizontal="center" vertical="center"/>
    </xf>
    <xf numFmtId="0" fontId="37" fillId="9" borderId="116" xfId="0" applyFont="1" applyFill="1" applyBorder="1" applyAlignment="1">
      <alignment horizontal="center" vertical="center"/>
    </xf>
    <xf numFmtId="0" fontId="37" fillId="9" borderId="117" xfId="0" applyFont="1" applyFill="1" applyBorder="1" applyAlignment="1">
      <alignment horizontal="center" vertical="center"/>
    </xf>
    <xf numFmtId="0" fontId="37" fillId="9" borderId="118" xfId="0" applyFont="1" applyFill="1" applyBorder="1" applyAlignment="1">
      <alignment horizontal="center" vertical="center"/>
    </xf>
    <xf numFmtId="0" fontId="37" fillId="9" borderId="115" xfId="0" applyFont="1" applyFill="1" applyBorder="1" applyAlignment="1">
      <alignment horizontal="center" vertical="center"/>
    </xf>
    <xf numFmtId="0" fontId="37" fillId="9" borderId="90" xfId="0" applyFont="1" applyFill="1" applyBorder="1" applyAlignment="1">
      <alignment horizontal="center" vertical="center"/>
    </xf>
    <xf numFmtId="0" fontId="35" fillId="14" borderId="122" xfId="0" applyNumberFormat="1" applyFont="1" applyFill="1" applyBorder="1" applyAlignment="1">
      <alignment horizontal="center" vertical="center"/>
    </xf>
    <xf numFmtId="0" fontId="35" fillId="14" borderId="123" xfId="0" applyNumberFormat="1" applyFont="1" applyFill="1" applyBorder="1" applyAlignment="1">
      <alignment horizontal="center" vertical="center"/>
    </xf>
    <xf numFmtId="0" fontId="43" fillId="0" borderId="116" xfId="0" applyFont="1" applyBorder="1" applyAlignment="1">
      <alignment horizontal="center"/>
    </xf>
    <xf numFmtId="0" fontId="43" fillId="0" borderId="117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37" fillId="4" borderId="126" xfId="0" applyFont="1" applyFill="1" applyBorder="1" applyAlignment="1">
      <alignment horizontal="center" vertical="center"/>
    </xf>
    <xf numFmtId="0" fontId="37" fillId="4" borderId="127" xfId="0" applyFont="1" applyFill="1" applyBorder="1" applyAlignment="1">
      <alignment horizontal="center" vertical="center"/>
    </xf>
    <xf numFmtId="0" fontId="37" fillId="4" borderId="12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15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2" borderId="42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43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15" fillId="4" borderId="5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2" borderId="43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/>
    <xf numFmtId="0" fontId="5" fillId="9" borderId="5" xfId="0" applyFont="1" applyFill="1" applyBorder="1" applyAlignment="1">
      <alignment horizontal="center" vertical="center" wrapText="1"/>
    </xf>
    <xf numFmtId="3" fontId="5" fillId="9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3" fontId="6" fillId="7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0FF"/>
      <color rgb="FFFFFF99"/>
      <color rgb="FF93FFB7"/>
      <color rgb="FFFF99FF"/>
      <color rgb="FF66FF99"/>
      <color rgb="FFCCFFFF"/>
      <color rgb="FFC6E6A2"/>
      <color rgb="FFFF33CC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T45"/>
  <sheetViews>
    <sheetView tabSelected="1" topLeftCell="C7" zoomScale="88" zoomScaleNormal="88" workbookViewId="0">
      <selection activeCell="R23" sqref="R23"/>
    </sheetView>
  </sheetViews>
  <sheetFormatPr defaultRowHeight="15" x14ac:dyDescent="0.25"/>
  <cols>
    <col min="1" max="1" width="2.42578125" customWidth="1"/>
    <col min="2" max="2" width="3.7109375" customWidth="1"/>
    <col min="3" max="3" width="14" customWidth="1"/>
    <col min="4" max="4" width="22.28515625" customWidth="1"/>
    <col min="5" max="5" width="11" customWidth="1"/>
    <col min="8" max="8" width="9.85546875" bestFit="1" customWidth="1"/>
    <col min="12" max="12" width="12.28515625" customWidth="1"/>
    <col min="13" max="13" width="21.42578125" customWidth="1"/>
    <col min="18" max="18" width="11.28515625" customWidth="1"/>
    <col min="19" max="19" width="18.42578125" customWidth="1"/>
  </cols>
  <sheetData>
    <row r="3" spans="2:20" ht="18.75" x14ac:dyDescent="0.25">
      <c r="B3" s="544" t="s">
        <v>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</row>
    <row r="4" spans="2:20" ht="18.75" x14ac:dyDescent="0.25">
      <c r="B4" s="544" t="s">
        <v>116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</row>
    <row r="6" spans="2:20" ht="15.75" thickBot="1" x14ac:dyDescent="0.3"/>
    <row r="7" spans="2:20" ht="15.75" customHeight="1" thickBot="1" x14ac:dyDescent="0.3">
      <c r="B7" s="536" t="s">
        <v>1</v>
      </c>
      <c r="C7" s="536" t="s">
        <v>2</v>
      </c>
      <c r="D7" s="549" t="s">
        <v>117</v>
      </c>
      <c r="E7" s="550"/>
      <c r="F7" s="550"/>
      <c r="G7" s="550"/>
      <c r="H7" s="551"/>
      <c r="I7" s="555" t="s">
        <v>0</v>
      </c>
      <c r="J7" s="556"/>
      <c r="K7" s="541" t="s">
        <v>173</v>
      </c>
      <c r="L7" s="536" t="s">
        <v>119</v>
      </c>
      <c r="M7" s="557" t="s">
        <v>118</v>
      </c>
      <c r="N7" s="550"/>
      <c r="O7" s="550"/>
      <c r="P7" s="550"/>
      <c r="Q7" s="550"/>
      <c r="R7" s="558"/>
      <c r="S7" s="553" t="s">
        <v>3</v>
      </c>
      <c r="T7" s="178"/>
    </row>
    <row r="8" spans="2:20" ht="31.5" customHeight="1" thickBot="1" x14ac:dyDescent="0.3">
      <c r="B8" s="538"/>
      <c r="C8" s="548"/>
      <c r="D8" s="179" t="s">
        <v>4</v>
      </c>
      <c r="E8" s="179" t="s">
        <v>23</v>
      </c>
      <c r="F8" s="189" t="s">
        <v>5</v>
      </c>
      <c r="G8" s="179" t="s">
        <v>112</v>
      </c>
      <c r="H8" s="189" t="s">
        <v>115</v>
      </c>
      <c r="I8" s="191" t="s">
        <v>6</v>
      </c>
      <c r="J8" s="190" t="s">
        <v>7</v>
      </c>
      <c r="K8" s="532"/>
      <c r="L8" s="538"/>
      <c r="M8" s="189" t="s">
        <v>4</v>
      </c>
      <c r="N8" s="179" t="s">
        <v>114</v>
      </c>
      <c r="O8" s="189" t="s">
        <v>24</v>
      </c>
      <c r="P8" s="179" t="s">
        <v>113</v>
      </c>
      <c r="Q8" s="189" t="s">
        <v>112</v>
      </c>
      <c r="R8" s="179" t="s">
        <v>111</v>
      </c>
      <c r="S8" s="554"/>
      <c r="T8" s="183"/>
    </row>
    <row r="9" spans="2:20" ht="28.5" customHeight="1" thickBot="1" x14ac:dyDescent="0.3">
      <c r="B9" s="176">
        <v>1</v>
      </c>
      <c r="C9" s="188" t="s">
        <v>10</v>
      </c>
      <c r="D9" s="242" t="s">
        <v>25</v>
      </c>
      <c r="E9" s="243">
        <v>134960</v>
      </c>
      <c r="F9" s="244">
        <v>20.8</v>
      </c>
      <c r="G9" s="245">
        <v>2807</v>
      </c>
      <c r="H9" s="246">
        <v>134960</v>
      </c>
      <c r="I9" s="201">
        <v>75</v>
      </c>
      <c r="J9" s="202">
        <v>101220</v>
      </c>
      <c r="K9" s="202"/>
      <c r="L9" s="465">
        <v>54500</v>
      </c>
      <c r="M9" s="466" t="s">
        <v>132</v>
      </c>
      <c r="N9" s="470">
        <v>80000</v>
      </c>
      <c r="O9" s="463">
        <f>SUM(L9+N9)*100/H9</f>
        <v>99.659158269116773</v>
      </c>
      <c r="P9" s="472"/>
      <c r="Q9" s="243"/>
      <c r="R9" s="246"/>
      <c r="S9" s="303"/>
      <c r="T9" s="178"/>
    </row>
    <row r="10" spans="2:20" ht="27" customHeight="1" x14ac:dyDescent="0.25">
      <c r="B10" s="536">
        <v>2</v>
      </c>
      <c r="C10" s="536" t="s">
        <v>12</v>
      </c>
      <c r="D10" s="261" t="s">
        <v>25</v>
      </c>
      <c r="E10" s="243">
        <v>123547</v>
      </c>
      <c r="F10" s="245"/>
      <c r="G10" s="245"/>
      <c r="H10" s="247">
        <v>123547</v>
      </c>
      <c r="I10" s="201">
        <v>75</v>
      </c>
      <c r="J10" s="202">
        <v>92660</v>
      </c>
      <c r="K10" s="499">
        <v>80000</v>
      </c>
      <c r="L10" s="542">
        <v>192300</v>
      </c>
      <c r="M10" s="302" t="s">
        <v>132</v>
      </c>
      <c r="N10" s="533">
        <v>65750</v>
      </c>
      <c r="O10" s="531">
        <f>SUM(L10-K10+N10)*100/(H10+H11)</f>
        <v>86.728008689849347</v>
      </c>
      <c r="P10" s="473"/>
      <c r="Q10" s="243"/>
      <c r="R10" s="694">
        <v>40750</v>
      </c>
      <c r="S10" s="693" t="s">
        <v>185</v>
      </c>
      <c r="T10" s="178"/>
    </row>
    <row r="11" spans="2:20" ht="27" customHeight="1" thickBot="1" x14ac:dyDescent="0.3">
      <c r="B11" s="538"/>
      <c r="C11" s="538"/>
      <c r="D11" s="220" t="s">
        <v>26</v>
      </c>
      <c r="E11" s="192">
        <v>81750</v>
      </c>
      <c r="F11" s="196"/>
      <c r="G11" s="196"/>
      <c r="H11" s="193">
        <v>81750</v>
      </c>
      <c r="I11" s="187">
        <v>75</v>
      </c>
      <c r="J11" s="186">
        <v>61310</v>
      </c>
      <c r="K11" s="186"/>
      <c r="L11" s="543"/>
      <c r="M11" s="203" t="s">
        <v>133</v>
      </c>
      <c r="N11" s="532"/>
      <c r="O11" s="532"/>
      <c r="P11" s="474"/>
      <c r="Q11" s="192"/>
      <c r="R11" s="695"/>
      <c r="S11" s="532"/>
      <c r="T11" s="178"/>
    </row>
    <row r="12" spans="2:20" ht="21.75" customHeight="1" thickBot="1" x14ac:dyDescent="0.3">
      <c r="B12" s="537">
        <v>3</v>
      </c>
      <c r="C12" s="536" t="s">
        <v>14</v>
      </c>
      <c r="D12" s="221" t="s">
        <v>36</v>
      </c>
      <c r="E12" s="205">
        <v>214</v>
      </c>
      <c r="F12" s="206">
        <v>3.2</v>
      </c>
      <c r="G12" s="206">
        <v>684.8</v>
      </c>
      <c r="H12" s="542">
        <v>263</v>
      </c>
      <c r="I12" s="201">
        <v>95</v>
      </c>
      <c r="J12" s="202">
        <v>203</v>
      </c>
      <c r="K12" s="499">
        <v>15</v>
      </c>
      <c r="L12" s="465"/>
      <c r="M12" s="509" t="s">
        <v>36</v>
      </c>
      <c r="N12" s="207">
        <v>219</v>
      </c>
      <c r="O12" s="471">
        <f>SUM(L12+N12-K12)*100/E12</f>
        <v>95.327102803738313</v>
      </c>
      <c r="P12" s="208"/>
      <c r="Q12" s="208"/>
      <c r="R12" s="209"/>
      <c r="S12" s="210"/>
      <c r="T12" s="178"/>
    </row>
    <row r="13" spans="2:20" ht="21.75" customHeight="1" thickBot="1" x14ac:dyDescent="0.3">
      <c r="B13" s="537"/>
      <c r="C13" s="537"/>
      <c r="D13" s="248" t="s">
        <v>37</v>
      </c>
      <c r="E13" s="249">
        <v>49</v>
      </c>
      <c r="F13" s="250">
        <v>2.9</v>
      </c>
      <c r="G13" s="251">
        <v>142.1</v>
      </c>
      <c r="H13" s="540"/>
      <c r="I13" s="185">
        <v>95</v>
      </c>
      <c r="J13" s="184">
        <v>46</v>
      </c>
      <c r="K13" s="508">
        <v>2</v>
      </c>
      <c r="L13" s="489"/>
      <c r="M13" s="490" t="s">
        <v>37</v>
      </c>
      <c r="N13" s="304">
        <v>49</v>
      </c>
      <c r="O13" s="471">
        <f>SUM(L13+N13-K13)*100/E13</f>
        <v>95.91836734693878</v>
      </c>
      <c r="P13" s="309"/>
      <c r="Q13" s="305"/>
      <c r="R13" s="306"/>
      <c r="S13" s="307"/>
      <c r="T13" s="178"/>
    </row>
    <row r="14" spans="2:20" ht="21.75" customHeight="1" thickBot="1" x14ac:dyDescent="0.3">
      <c r="B14" s="537"/>
      <c r="C14" s="537"/>
      <c r="D14" s="222" t="s">
        <v>120</v>
      </c>
      <c r="E14" s="211">
        <v>21</v>
      </c>
      <c r="F14" s="212">
        <v>4</v>
      </c>
      <c r="G14" s="213">
        <v>84</v>
      </c>
      <c r="H14" s="211">
        <v>21</v>
      </c>
      <c r="I14" s="214">
        <v>95</v>
      </c>
      <c r="J14" s="215">
        <v>20</v>
      </c>
      <c r="K14" s="484"/>
      <c r="L14" s="530">
        <v>18</v>
      </c>
      <c r="M14" s="500" t="s">
        <v>120</v>
      </c>
      <c r="N14" s="216"/>
      <c r="O14" s="471">
        <f>SUM(L14+N14)*100/H14</f>
        <v>85.714285714285708</v>
      </c>
      <c r="P14" s="217"/>
      <c r="Q14" s="217"/>
      <c r="R14" s="218"/>
      <c r="S14" s="219"/>
      <c r="T14" s="178"/>
    </row>
    <row r="15" spans="2:20" ht="21.75" customHeight="1" thickBot="1" x14ac:dyDescent="0.3">
      <c r="B15" s="537"/>
      <c r="C15" s="537"/>
      <c r="D15" s="252" t="s">
        <v>121</v>
      </c>
      <c r="E15" s="253">
        <v>2</v>
      </c>
      <c r="F15" s="254">
        <v>4.4000000000000004</v>
      </c>
      <c r="G15" s="255">
        <v>8.8000000000000007</v>
      </c>
      <c r="H15" s="539">
        <v>111</v>
      </c>
      <c r="I15" s="214">
        <v>95</v>
      </c>
      <c r="J15" s="215">
        <v>2</v>
      </c>
      <c r="K15" s="484"/>
      <c r="L15" s="493">
        <v>1</v>
      </c>
      <c r="M15" s="494" t="s">
        <v>134</v>
      </c>
      <c r="N15" s="308">
        <v>1</v>
      </c>
      <c r="O15" s="475">
        <f t="shared" ref="O15:O20" si="0">SUM(L15+N15)*100/E15</f>
        <v>100</v>
      </c>
      <c r="P15" s="308"/>
      <c r="Q15" s="309"/>
      <c r="R15" s="310"/>
      <c r="S15" s="311"/>
      <c r="T15" s="178"/>
    </row>
    <row r="16" spans="2:20" ht="21.75" customHeight="1" thickBot="1" x14ac:dyDescent="0.3">
      <c r="B16" s="537"/>
      <c r="C16" s="537"/>
      <c r="D16" s="262" t="s">
        <v>122</v>
      </c>
      <c r="E16" s="211">
        <v>109</v>
      </c>
      <c r="F16" s="212">
        <v>4</v>
      </c>
      <c r="G16" s="263">
        <v>436</v>
      </c>
      <c r="H16" s="540"/>
      <c r="I16" s="214">
        <v>95</v>
      </c>
      <c r="J16" s="215">
        <v>103</v>
      </c>
      <c r="K16" s="484"/>
      <c r="L16" s="493">
        <v>8</v>
      </c>
      <c r="M16" s="500" t="s">
        <v>135</v>
      </c>
      <c r="N16" s="216">
        <v>98</v>
      </c>
      <c r="O16" s="475">
        <f t="shared" si="0"/>
        <v>97.247706422018354</v>
      </c>
      <c r="P16" s="216"/>
      <c r="Q16" s="217"/>
      <c r="R16" s="218"/>
      <c r="S16" s="219"/>
      <c r="T16" s="178"/>
    </row>
    <row r="17" spans="2:20" ht="21.75" customHeight="1" thickBot="1" x14ac:dyDescent="0.3">
      <c r="B17" s="537"/>
      <c r="C17" s="537"/>
      <c r="D17" s="264" t="s">
        <v>30</v>
      </c>
      <c r="E17" s="253">
        <v>350</v>
      </c>
      <c r="F17" s="254">
        <v>1.7</v>
      </c>
      <c r="G17" s="265">
        <v>595</v>
      </c>
      <c r="H17" s="539">
        <v>810</v>
      </c>
      <c r="I17" s="214">
        <v>95</v>
      </c>
      <c r="J17" s="215">
        <f>SUM(E17)*0.95</f>
        <v>332.5</v>
      </c>
      <c r="K17" s="484"/>
      <c r="L17" s="493">
        <v>1</v>
      </c>
      <c r="M17" s="494" t="s">
        <v>34</v>
      </c>
      <c r="N17" s="308">
        <v>334</v>
      </c>
      <c r="O17" s="471">
        <f t="shared" si="0"/>
        <v>95.714285714285708</v>
      </c>
      <c r="P17" s="309"/>
      <c r="Q17" s="309"/>
      <c r="R17" s="310">
        <v>332</v>
      </c>
      <c r="S17" s="311" t="s">
        <v>177</v>
      </c>
      <c r="T17" s="178"/>
    </row>
    <row r="18" spans="2:20" ht="21.75" customHeight="1" thickBot="1" x14ac:dyDescent="0.3">
      <c r="B18" s="537"/>
      <c r="C18" s="537"/>
      <c r="D18" s="262" t="s">
        <v>29</v>
      </c>
      <c r="E18" s="211">
        <v>460</v>
      </c>
      <c r="F18" s="212">
        <v>1.6</v>
      </c>
      <c r="G18" s="263">
        <v>736</v>
      </c>
      <c r="H18" s="540"/>
      <c r="I18" s="214">
        <v>95</v>
      </c>
      <c r="J18" s="215">
        <f>SUM(E18)*0.95</f>
        <v>437</v>
      </c>
      <c r="K18" s="484"/>
      <c r="L18" s="493"/>
      <c r="M18" s="500" t="s">
        <v>33</v>
      </c>
      <c r="N18" s="216">
        <v>403</v>
      </c>
      <c r="O18" s="505">
        <f t="shared" si="0"/>
        <v>87.608695652173907</v>
      </c>
      <c r="P18" s="217"/>
      <c r="Q18" s="217"/>
      <c r="R18" s="218">
        <v>403</v>
      </c>
      <c r="S18" s="219" t="s">
        <v>177</v>
      </c>
      <c r="T18" s="178"/>
    </row>
    <row r="19" spans="2:20" ht="21.75" customHeight="1" thickBot="1" x14ac:dyDescent="0.3">
      <c r="B19" s="537"/>
      <c r="C19" s="537"/>
      <c r="D19" s="264" t="s">
        <v>28</v>
      </c>
      <c r="E19" s="253">
        <v>25</v>
      </c>
      <c r="F19" s="254">
        <v>0.7</v>
      </c>
      <c r="G19" s="265">
        <v>18</v>
      </c>
      <c r="H19" s="539">
        <v>81</v>
      </c>
      <c r="I19" s="214">
        <v>80</v>
      </c>
      <c r="J19" s="215">
        <v>20</v>
      </c>
      <c r="K19" s="484"/>
      <c r="L19" s="493"/>
      <c r="M19" s="494" t="s">
        <v>32</v>
      </c>
      <c r="N19" s="308">
        <v>11</v>
      </c>
      <c r="O19" s="495">
        <f t="shared" si="0"/>
        <v>44</v>
      </c>
      <c r="P19" s="308"/>
      <c r="Q19" s="309"/>
      <c r="R19" s="310">
        <v>11</v>
      </c>
      <c r="S19" s="311" t="s">
        <v>177</v>
      </c>
      <c r="T19" s="178"/>
    </row>
    <row r="20" spans="2:20" ht="21.75" customHeight="1" thickBot="1" x14ac:dyDescent="0.3">
      <c r="B20" s="537"/>
      <c r="C20" s="537"/>
      <c r="D20" s="262" t="s">
        <v>27</v>
      </c>
      <c r="E20" s="211">
        <v>56</v>
      </c>
      <c r="F20" s="212">
        <v>0.7</v>
      </c>
      <c r="G20" s="263">
        <v>40</v>
      </c>
      <c r="H20" s="540"/>
      <c r="I20" s="214">
        <v>80</v>
      </c>
      <c r="J20" s="215">
        <v>45</v>
      </c>
      <c r="K20" s="484"/>
      <c r="L20" s="493"/>
      <c r="M20" s="500" t="s">
        <v>31</v>
      </c>
      <c r="N20" s="216">
        <v>31</v>
      </c>
      <c r="O20" s="505">
        <f t="shared" si="0"/>
        <v>55.357142857142854</v>
      </c>
      <c r="P20" s="217"/>
      <c r="Q20" s="217"/>
      <c r="R20" s="218">
        <v>31</v>
      </c>
      <c r="S20" s="219" t="s">
        <v>177</v>
      </c>
      <c r="T20" s="178"/>
    </row>
    <row r="21" spans="2:20" ht="21.75" customHeight="1" thickBot="1" x14ac:dyDescent="0.3">
      <c r="B21" s="537"/>
      <c r="C21" s="537"/>
      <c r="D21" s="266" t="s">
        <v>123</v>
      </c>
      <c r="E21" s="267">
        <v>11</v>
      </c>
      <c r="F21" s="268">
        <v>5.7</v>
      </c>
      <c r="G21" s="269">
        <v>62.7</v>
      </c>
      <c r="H21" s="267">
        <v>11</v>
      </c>
      <c r="I21" s="214">
        <v>95</v>
      </c>
      <c r="J21" s="215">
        <v>10</v>
      </c>
      <c r="K21" s="484"/>
      <c r="L21" s="493"/>
      <c r="M21" s="500" t="s">
        <v>136</v>
      </c>
      <c r="N21" s="332">
        <v>10</v>
      </c>
      <c r="O21" s="471">
        <f>SUM(L21+N21)*100/H21</f>
        <v>90.909090909090907</v>
      </c>
      <c r="P21" s="333"/>
      <c r="Q21" s="333"/>
      <c r="R21" s="334">
        <v>10</v>
      </c>
      <c r="S21" s="335" t="s">
        <v>176</v>
      </c>
      <c r="T21" s="178"/>
    </row>
    <row r="22" spans="2:20" ht="21.75" customHeight="1" thickBot="1" x14ac:dyDescent="0.3">
      <c r="B22" s="537"/>
      <c r="C22" s="537"/>
      <c r="D22" s="270" t="s">
        <v>184</v>
      </c>
      <c r="E22" s="271">
        <v>2306</v>
      </c>
      <c r="F22" s="272">
        <v>0.15</v>
      </c>
      <c r="G22" s="273">
        <v>167</v>
      </c>
      <c r="H22" s="271">
        <v>1072</v>
      </c>
      <c r="I22" s="214">
        <v>80</v>
      </c>
      <c r="J22" s="215">
        <v>858</v>
      </c>
      <c r="K22" s="488">
        <v>221</v>
      </c>
      <c r="L22" s="493"/>
      <c r="M22" s="500" t="s">
        <v>137</v>
      </c>
      <c r="N22" s="332">
        <v>2311</v>
      </c>
      <c r="O22" s="471">
        <f>SUM(L22+N22)*100/(E22+K22)</f>
        <v>91.452314998021365</v>
      </c>
      <c r="P22" s="333"/>
      <c r="Q22" s="333"/>
      <c r="R22" s="334"/>
      <c r="S22" s="335" t="s">
        <v>178</v>
      </c>
      <c r="T22" s="178"/>
    </row>
    <row r="23" spans="2:20" ht="21.75" customHeight="1" thickBot="1" x14ac:dyDescent="0.3">
      <c r="B23" s="537"/>
      <c r="C23" s="537"/>
      <c r="D23" s="270" t="s">
        <v>174</v>
      </c>
      <c r="E23" s="271">
        <v>79</v>
      </c>
      <c r="F23" s="272">
        <v>0.5</v>
      </c>
      <c r="G23" s="273">
        <v>20.5</v>
      </c>
      <c r="H23" s="271">
        <v>79</v>
      </c>
      <c r="I23" s="214">
        <v>80</v>
      </c>
      <c r="J23" s="503">
        <f>SUM(H23)*0.8</f>
        <v>63.2</v>
      </c>
      <c r="K23" s="504"/>
      <c r="L23" s="493"/>
      <c r="M23" s="500" t="s">
        <v>137</v>
      </c>
      <c r="N23" s="332">
        <v>41</v>
      </c>
      <c r="O23" s="505">
        <f>SUM(L23+N23)*100/H23</f>
        <v>51.898734177215189</v>
      </c>
      <c r="P23" s="333"/>
      <c r="Q23" s="333"/>
      <c r="R23" s="334">
        <v>41</v>
      </c>
      <c r="S23" s="335" t="s">
        <v>175</v>
      </c>
      <c r="T23" s="178"/>
    </row>
    <row r="24" spans="2:20" ht="21.75" customHeight="1" thickBot="1" x14ac:dyDescent="0.3">
      <c r="B24" s="537"/>
      <c r="C24" s="537"/>
      <c r="D24" s="264" t="s">
        <v>25</v>
      </c>
      <c r="E24" s="253">
        <v>2000</v>
      </c>
      <c r="F24" s="254">
        <v>0.02</v>
      </c>
      <c r="G24" s="255">
        <v>40</v>
      </c>
      <c r="H24" s="253">
        <v>2000</v>
      </c>
      <c r="I24" s="214">
        <v>75</v>
      </c>
      <c r="J24" s="215">
        <v>1500</v>
      </c>
      <c r="K24" s="484"/>
      <c r="L24" s="493"/>
      <c r="M24" s="494" t="s">
        <v>132</v>
      </c>
      <c r="N24" s="308">
        <v>1600</v>
      </c>
      <c r="O24" s="471">
        <f>SUM(L24+N24)*100/H24</f>
        <v>80</v>
      </c>
      <c r="P24" s="309"/>
      <c r="Q24" s="309"/>
      <c r="R24" s="310">
        <v>1600</v>
      </c>
      <c r="S24" s="534" t="s">
        <v>179</v>
      </c>
      <c r="T24" s="178"/>
    </row>
    <row r="25" spans="2:20" ht="21.75" customHeight="1" thickBot="1" x14ac:dyDescent="0.3">
      <c r="B25" s="537"/>
      <c r="C25" s="537"/>
      <c r="D25" s="262" t="s">
        <v>26</v>
      </c>
      <c r="E25" s="211">
        <v>1361</v>
      </c>
      <c r="F25" s="212">
        <v>0.15</v>
      </c>
      <c r="G25" s="213">
        <v>205</v>
      </c>
      <c r="H25" s="211">
        <v>1361</v>
      </c>
      <c r="I25" s="214">
        <v>75</v>
      </c>
      <c r="J25" s="215">
        <v>1020</v>
      </c>
      <c r="K25" s="484"/>
      <c r="L25" s="493"/>
      <c r="M25" s="500" t="s">
        <v>133</v>
      </c>
      <c r="N25" s="216">
        <v>1088</v>
      </c>
      <c r="O25" s="471">
        <f>SUM(L25+N25)*100/H25</f>
        <v>79.941219691403376</v>
      </c>
      <c r="P25" s="217"/>
      <c r="Q25" s="217"/>
      <c r="R25" s="218">
        <v>1088</v>
      </c>
      <c r="S25" s="535"/>
      <c r="T25" s="178"/>
    </row>
    <row r="26" spans="2:20" ht="21.75" customHeight="1" thickBot="1" x14ac:dyDescent="0.3">
      <c r="B26" s="538"/>
      <c r="C26" s="537"/>
      <c r="D26" s="223" t="s">
        <v>124</v>
      </c>
      <c r="E26" s="224"/>
      <c r="F26" s="225"/>
      <c r="G26" s="226">
        <v>100</v>
      </c>
      <c r="H26" s="224"/>
      <c r="I26" s="187"/>
      <c r="J26" s="186"/>
      <c r="K26" s="485"/>
      <c r="L26" s="501">
        <v>75</v>
      </c>
      <c r="M26" s="502" t="s">
        <v>124</v>
      </c>
      <c r="N26" s="227">
        <v>25</v>
      </c>
      <c r="O26" s="471">
        <f>SUM(L26+N26)*100/G26</f>
        <v>100</v>
      </c>
      <c r="P26" s="476"/>
      <c r="Q26" s="228"/>
      <c r="R26" s="229">
        <v>25</v>
      </c>
      <c r="S26" s="230" t="s">
        <v>181</v>
      </c>
      <c r="T26" s="178"/>
    </row>
    <row r="27" spans="2:20" ht="25.5" customHeight="1" thickBot="1" x14ac:dyDescent="0.3">
      <c r="B27" s="536">
        <v>4</v>
      </c>
      <c r="C27" s="536" t="s">
        <v>15</v>
      </c>
      <c r="D27" s="204" t="s">
        <v>39</v>
      </c>
      <c r="E27" s="198">
        <v>489</v>
      </c>
      <c r="F27" s="199">
        <v>6.2</v>
      </c>
      <c r="G27" s="200">
        <v>3031</v>
      </c>
      <c r="H27" s="542">
        <v>547</v>
      </c>
      <c r="I27" s="201">
        <v>95</v>
      </c>
      <c r="J27" s="202">
        <v>465</v>
      </c>
      <c r="K27" s="486"/>
      <c r="L27" s="491">
        <v>28</v>
      </c>
      <c r="M27" s="492" t="s">
        <v>39</v>
      </c>
      <c r="N27" s="231">
        <v>451</v>
      </c>
      <c r="O27" s="475">
        <f>SUM(L27+N27)*100/E27</f>
        <v>97.955010224948879</v>
      </c>
      <c r="P27" s="233"/>
      <c r="Q27" s="232"/>
      <c r="R27" s="234">
        <v>534</v>
      </c>
      <c r="S27" s="696" t="s">
        <v>186</v>
      </c>
      <c r="T27" s="183"/>
    </row>
    <row r="28" spans="2:20" ht="24" customHeight="1" thickBot="1" x14ac:dyDescent="0.3">
      <c r="B28" s="537"/>
      <c r="C28" s="537"/>
      <c r="D28" s="264" t="s">
        <v>38</v>
      </c>
      <c r="E28" s="253">
        <v>58</v>
      </c>
      <c r="F28" s="254">
        <v>6.39</v>
      </c>
      <c r="G28" s="265">
        <v>370.6</v>
      </c>
      <c r="H28" s="540"/>
      <c r="I28" s="214">
        <v>95</v>
      </c>
      <c r="J28" s="215">
        <v>55</v>
      </c>
      <c r="K28" s="484"/>
      <c r="L28" s="493"/>
      <c r="M28" s="494" t="s">
        <v>38</v>
      </c>
      <c r="N28" s="312">
        <v>49</v>
      </c>
      <c r="O28" s="495">
        <f>SUM(L28+N28)*100/E28</f>
        <v>84.482758620689651</v>
      </c>
      <c r="P28" s="314"/>
      <c r="Q28" s="313"/>
      <c r="R28" s="315">
        <v>50</v>
      </c>
      <c r="S28" s="535"/>
      <c r="T28" s="183"/>
    </row>
    <row r="29" spans="2:20" ht="21.75" customHeight="1" thickBot="1" x14ac:dyDescent="0.3">
      <c r="B29" s="537"/>
      <c r="C29" s="537"/>
      <c r="D29" s="274" t="s">
        <v>125</v>
      </c>
      <c r="E29" s="275">
        <v>6</v>
      </c>
      <c r="F29" s="276">
        <v>3.2</v>
      </c>
      <c r="G29" s="277">
        <v>19.2</v>
      </c>
      <c r="H29" s="275">
        <v>6</v>
      </c>
      <c r="I29" s="185">
        <v>95</v>
      </c>
      <c r="J29" s="184">
        <v>5</v>
      </c>
      <c r="K29" s="483"/>
      <c r="L29" s="697"/>
      <c r="M29" s="490" t="s">
        <v>138</v>
      </c>
      <c r="N29" s="197">
        <v>3</v>
      </c>
      <c r="O29" s="464">
        <f>SUM(L29+N29)*100/H29</f>
        <v>50</v>
      </c>
      <c r="P29" s="477"/>
      <c r="Q29" s="194"/>
      <c r="R29" s="195">
        <v>0</v>
      </c>
      <c r="S29" s="278"/>
      <c r="T29" s="183"/>
    </row>
    <row r="30" spans="2:20" ht="21.75" customHeight="1" thickBot="1" x14ac:dyDescent="0.3">
      <c r="B30" s="537"/>
      <c r="C30" s="537"/>
      <c r="D30" s="279" t="s">
        <v>40</v>
      </c>
      <c r="E30" s="280">
        <v>18</v>
      </c>
      <c r="F30" s="281">
        <v>7.7</v>
      </c>
      <c r="G30" s="282">
        <v>138.6</v>
      </c>
      <c r="H30" s="280">
        <v>18</v>
      </c>
      <c r="I30" s="214">
        <v>80</v>
      </c>
      <c r="J30" s="215">
        <v>14</v>
      </c>
      <c r="K30" s="484"/>
      <c r="L30" s="479"/>
      <c r="M30" s="480" t="s">
        <v>40</v>
      </c>
      <c r="N30" s="316">
        <v>18</v>
      </c>
      <c r="O30" s="463">
        <f>SUM(L30+N30)*100/H30</f>
        <v>100</v>
      </c>
      <c r="P30" s="317"/>
      <c r="Q30" s="317"/>
      <c r="R30" s="318">
        <v>18</v>
      </c>
      <c r="S30" s="319" t="s">
        <v>176</v>
      </c>
      <c r="T30" s="183"/>
    </row>
    <row r="31" spans="2:20" ht="21.75" customHeight="1" thickBot="1" x14ac:dyDescent="0.3">
      <c r="B31" s="538"/>
      <c r="C31" s="538"/>
      <c r="D31" s="256" t="s">
        <v>126</v>
      </c>
      <c r="E31" s="257">
        <v>226</v>
      </c>
      <c r="F31" s="258">
        <v>0.73</v>
      </c>
      <c r="G31" s="259">
        <v>164.9</v>
      </c>
      <c r="H31" s="257">
        <v>226</v>
      </c>
      <c r="I31" s="235">
        <v>90</v>
      </c>
      <c r="J31" s="236">
        <v>203</v>
      </c>
      <c r="K31" s="487"/>
      <c r="L31" s="481"/>
      <c r="M31" s="482" t="s">
        <v>139</v>
      </c>
      <c r="N31" s="336">
        <v>203</v>
      </c>
      <c r="O31" s="475">
        <f>SUM(L31+N31)*100/H31</f>
        <v>89.823008849557525</v>
      </c>
      <c r="P31" s="338"/>
      <c r="Q31" s="337"/>
      <c r="R31" s="339">
        <v>112</v>
      </c>
      <c r="S31" s="340" t="s">
        <v>177</v>
      </c>
      <c r="T31" s="183"/>
    </row>
    <row r="32" spans="2:20" ht="21.75" customHeight="1" thickBot="1" x14ac:dyDescent="0.3">
      <c r="B32" s="179">
        <v>5</v>
      </c>
      <c r="C32" s="182" t="s">
        <v>17</v>
      </c>
      <c r="D32" s="237" t="s">
        <v>124</v>
      </c>
      <c r="E32" s="238">
        <v>1058</v>
      </c>
      <c r="F32" s="239">
        <v>0.62</v>
      </c>
      <c r="G32" s="240">
        <v>656</v>
      </c>
      <c r="H32" s="241">
        <v>1058</v>
      </c>
      <c r="I32" s="181">
        <v>90</v>
      </c>
      <c r="J32" s="180">
        <f>SUM(H32)/100*I32</f>
        <v>952.2</v>
      </c>
      <c r="K32" s="496">
        <v>91</v>
      </c>
      <c r="L32" s="497">
        <v>1097</v>
      </c>
      <c r="M32" s="498" t="s">
        <v>124</v>
      </c>
      <c r="N32" s="320">
        <v>0</v>
      </c>
      <c r="O32" s="475">
        <f>SUM(L32-K32)*100/H32</f>
        <v>95.085066162570882</v>
      </c>
      <c r="P32" s="321"/>
      <c r="Q32" s="238"/>
      <c r="R32" s="322">
        <v>0</v>
      </c>
      <c r="S32" s="323" t="s">
        <v>180</v>
      </c>
      <c r="T32" s="178"/>
    </row>
    <row r="33" spans="2:20" ht="27.75" customHeight="1" thickBot="1" x14ac:dyDescent="0.3">
      <c r="B33" s="536">
        <v>6</v>
      </c>
      <c r="C33" s="536" t="s">
        <v>44</v>
      </c>
      <c r="D33" s="294" t="s">
        <v>128</v>
      </c>
      <c r="E33" s="295">
        <v>2576</v>
      </c>
      <c r="F33" s="296"/>
      <c r="G33" s="296">
        <v>2576</v>
      </c>
      <c r="H33" s="295"/>
      <c r="I33" s="201">
        <v>90</v>
      </c>
      <c r="J33" s="297">
        <v>2318</v>
      </c>
      <c r="K33" s="202"/>
      <c r="L33" s="459">
        <v>1510</v>
      </c>
      <c r="M33" s="467" t="s">
        <v>140</v>
      </c>
      <c r="N33" s="325">
        <v>825</v>
      </c>
      <c r="O33" s="475">
        <f>SUM(L33+N33)*100/E33</f>
        <v>90.644409937888199</v>
      </c>
      <c r="P33" s="326"/>
      <c r="Q33" s="324"/>
      <c r="R33" s="327">
        <v>0</v>
      </c>
      <c r="S33" s="328" t="s">
        <v>180</v>
      </c>
      <c r="T33" s="178"/>
    </row>
    <row r="34" spans="2:20" ht="27.75" customHeight="1" thickBot="1" x14ac:dyDescent="0.3">
      <c r="B34" s="538"/>
      <c r="C34" s="538"/>
      <c r="D34" s="289" t="s">
        <v>124</v>
      </c>
      <c r="E34" s="290">
        <v>100</v>
      </c>
      <c r="F34" s="291"/>
      <c r="G34" s="292"/>
      <c r="H34" s="293"/>
      <c r="I34" s="187"/>
      <c r="J34" s="186"/>
      <c r="K34" s="186"/>
      <c r="L34" s="468"/>
      <c r="M34" s="469" t="s">
        <v>124</v>
      </c>
      <c r="N34" s="329">
        <v>91</v>
      </c>
      <c r="O34" s="463">
        <f>SUM(L34+N34)*100/E34</f>
        <v>91</v>
      </c>
      <c r="P34" s="478"/>
      <c r="Q34" s="290"/>
      <c r="R34" s="330">
        <v>0</v>
      </c>
      <c r="S34" s="331" t="s">
        <v>180</v>
      </c>
      <c r="T34" s="178"/>
    </row>
    <row r="35" spans="2:20" ht="27" customHeight="1" thickBot="1" x14ac:dyDescent="0.3">
      <c r="B35" s="536">
        <v>7</v>
      </c>
      <c r="C35" s="536" t="s">
        <v>127</v>
      </c>
      <c r="D35" s="285" t="s">
        <v>129</v>
      </c>
      <c r="E35" s="298">
        <v>3000</v>
      </c>
      <c r="F35" s="299">
        <v>3.3999999999999998E-3</v>
      </c>
      <c r="G35" s="300">
        <v>10.199999999999999</v>
      </c>
      <c r="H35" s="301">
        <v>3000</v>
      </c>
      <c r="I35" s="201">
        <v>75</v>
      </c>
      <c r="J35" s="202">
        <v>2250</v>
      </c>
      <c r="K35" s="202"/>
      <c r="L35" s="459">
        <v>500</v>
      </c>
      <c r="M35" s="457" t="s">
        <v>141</v>
      </c>
      <c r="N35" s="351">
        <v>1000</v>
      </c>
      <c r="O35" s="464">
        <f>SUM(L35+N35)*100/H35</f>
        <v>50</v>
      </c>
      <c r="P35" s="353"/>
      <c r="Q35" s="352"/>
      <c r="R35" s="350">
        <v>1000</v>
      </c>
      <c r="S35" s="506" t="s">
        <v>182</v>
      </c>
      <c r="T35" s="178"/>
    </row>
    <row r="36" spans="2:20" ht="27" customHeight="1" thickBot="1" x14ac:dyDescent="0.3">
      <c r="B36" s="537"/>
      <c r="C36" s="537"/>
      <c r="D36" s="283" t="s">
        <v>130</v>
      </c>
      <c r="E36" s="267">
        <v>10000</v>
      </c>
      <c r="F36" s="268">
        <v>1.2999999999999999E-2</v>
      </c>
      <c r="G36" s="286">
        <v>130</v>
      </c>
      <c r="H36" s="284">
        <v>10000</v>
      </c>
      <c r="I36" s="185">
        <v>75</v>
      </c>
      <c r="J36" s="184">
        <v>7500</v>
      </c>
      <c r="K36" s="184"/>
      <c r="L36" s="460">
        <v>1500</v>
      </c>
      <c r="M36" s="458" t="s">
        <v>142</v>
      </c>
      <c r="N36" s="342">
        <v>6500</v>
      </c>
      <c r="O36" s="463">
        <f>SUM(L36+N36)*100/H36</f>
        <v>80</v>
      </c>
      <c r="P36" s="344"/>
      <c r="Q36" s="343"/>
      <c r="R36" s="341">
        <v>6500</v>
      </c>
      <c r="S36" s="507" t="s">
        <v>183</v>
      </c>
      <c r="T36" s="178"/>
    </row>
    <row r="37" spans="2:20" ht="27" customHeight="1" thickBot="1" x14ac:dyDescent="0.3">
      <c r="B37" s="538"/>
      <c r="C37" s="538"/>
      <c r="D37" s="287" t="s">
        <v>131</v>
      </c>
      <c r="E37" s="257">
        <v>160</v>
      </c>
      <c r="F37" s="258">
        <v>0.14000000000000001</v>
      </c>
      <c r="G37" s="288">
        <v>22.4</v>
      </c>
      <c r="H37" s="260">
        <v>160</v>
      </c>
      <c r="I37" s="235">
        <v>80</v>
      </c>
      <c r="J37" s="236">
        <v>128</v>
      </c>
      <c r="K37" s="236"/>
      <c r="L37" s="461"/>
      <c r="M37" s="462" t="s">
        <v>143</v>
      </c>
      <c r="N37" s="346">
        <v>139</v>
      </c>
      <c r="O37" s="463">
        <f>SUM(L37+N37)*100/H37</f>
        <v>86.875</v>
      </c>
      <c r="P37" s="348"/>
      <c r="Q37" s="347"/>
      <c r="R37" s="345">
        <v>0</v>
      </c>
      <c r="S37" s="349"/>
      <c r="T37" s="178"/>
    </row>
    <row r="38" spans="2:20" ht="21.75" customHeight="1" x14ac:dyDescent="0.25"/>
    <row r="39" spans="2:20" ht="15.75" x14ac:dyDescent="0.25">
      <c r="C39" s="552"/>
      <c r="D39" s="552"/>
      <c r="E39" s="552"/>
      <c r="F39" s="552"/>
      <c r="G39" s="552"/>
    </row>
    <row r="41" spans="2:20" ht="15.75" x14ac:dyDescent="0.25">
      <c r="F41" s="177" t="s">
        <v>18</v>
      </c>
    </row>
    <row r="42" spans="2:20" ht="11.25" customHeight="1" x14ac:dyDescent="0.25">
      <c r="F42" s="177"/>
    </row>
    <row r="43" spans="2:20" ht="15.75" customHeight="1" x14ac:dyDescent="0.25">
      <c r="F43" s="177" t="s">
        <v>19</v>
      </c>
    </row>
    <row r="45" spans="2:20" ht="18.75" x14ac:dyDescent="0.3">
      <c r="B45" s="546" t="s">
        <v>110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</row>
  </sheetData>
  <mergeCells count="34">
    <mergeCell ref="B4:S4"/>
    <mergeCell ref="B3:S3"/>
    <mergeCell ref="B45:S45"/>
    <mergeCell ref="B7:B8"/>
    <mergeCell ref="C7:C8"/>
    <mergeCell ref="D7:H7"/>
    <mergeCell ref="C39:G39"/>
    <mergeCell ref="S7:S8"/>
    <mergeCell ref="I7:J7"/>
    <mergeCell ref="M7:R7"/>
    <mergeCell ref="C10:C11"/>
    <mergeCell ref="H12:H13"/>
    <mergeCell ref="C12:C26"/>
    <mergeCell ref="B12:B26"/>
    <mergeCell ref="H27:H28"/>
    <mergeCell ref="C35:C37"/>
    <mergeCell ref="L7:L8"/>
    <mergeCell ref="H15:H16"/>
    <mergeCell ref="H17:H18"/>
    <mergeCell ref="H19:H20"/>
    <mergeCell ref="B10:B11"/>
    <mergeCell ref="K7:K8"/>
    <mergeCell ref="L10:L11"/>
    <mergeCell ref="O10:O11"/>
    <mergeCell ref="N10:N11"/>
    <mergeCell ref="S24:S25"/>
    <mergeCell ref="B35:B37"/>
    <mergeCell ref="C33:C34"/>
    <mergeCell ref="B33:B34"/>
    <mergeCell ref="C27:C31"/>
    <mergeCell ref="B27:B31"/>
    <mergeCell ref="R10:R11"/>
    <mergeCell ref="S10:S11"/>
    <mergeCell ref="S27:S28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A16" zoomScaleNormal="100" zoomScaleSheetLayoutView="78" workbookViewId="0">
      <selection activeCell="O30" sqref="O30"/>
    </sheetView>
  </sheetViews>
  <sheetFormatPr defaultRowHeight="15" x14ac:dyDescent="0.25"/>
  <cols>
    <col min="1" max="1" width="1.5703125" customWidth="1"/>
    <col min="2" max="2" width="8.28515625" customWidth="1"/>
    <col min="3" max="3" width="9.5703125" customWidth="1"/>
    <col min="4" max="4" width="10.28515625" bestFit="1" customWidth="1"/>
    <col min="5" max="5" width="9.5703125" customWidth="1"/>
    <col min="6" max="6" width="8.28515625" customWidth="1"/>
    <col min="7" max="7" width="8.7109375" customWidth="1"/>
    <col min="8" max="8" width="9.7109375" customWidth="1"/>
    <col min="9" max="9" width="9.140625" customWidth="1"/>
    <col min="10" max="10" width="8.42578125" customWidth="1"/>
    <col min="11" max="11" width="8.7109375" customWidth="1"/>
    <col min="12" max="14" width="8.7109375" style="354" customWidth="1"/>
    <col min="15" max="18" width="6.140625" customWidth="1"/>
    <col min="19" max="19" width="9.28515625" customWidth="1"/>
  </cols>
  <sheetData>
    <row r="1" spans="1:23" x14ac:dyDescent="0.25">
      <c r="K1" s="565"/>
      <c r="L1" s="565"/>
      <c r="M1" s="565"/>
      <c r="N1" s="565"/>
      <c r="O1" s="566"/>
      <c r="P1" s="566"/>
      <c r="Q1" s="566"/>
      <c r="R1" s="566"/>
      <c r="S1" s="566"/>
    </row>
    <row r="2" spans="1:23" ht="23.25" x14ac:dyDescent="0.35">
      <c r="B2" s="567" t="s">
        <v>171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</row>
    <row r="3" spans="1:23" ht="24" thickBot="1" x14ac:dyDescent="0.4">
      <c r="B3" s="379"/>
      <c r="C3" s="381"/>
      <c r="D3" s="381"/>
      <c r="E3" s="381"/>
      <c r="F3" s="381"/>
      <c r="G3" s="381"/>
      <c r="H3" s="381"/>
      <c r="I3" s="381"/>
      <c r="J3" s="381"/>
      <c r="K3" s="381"/>
      <c r="L3" s="380"/>
      <c r="M3" s="380"/>
      <c r="N3" s="380"/>
      <c r="T3" s="379"/>
      <c r="U3" s="379"/>
      <c r="V3" s="379"/>
      <c r="W3" s="379"/>
    </row>
    <row r="4" spans="1:23" ht="20.25" thickTop="1" thickBot="1" x14ac:dyDescent="0.35">
      <c r="A4" s="404"/>
      <c r="B4" s="568" t="s">
        <v>2</v>
      </c>
      <c r="C4" s="571" t="s">
        <v>154</v>
      </c>
      <c r="D4" s="572"/>
      <c r="E4" s="572"/>
      <c r="F4" s="573"/>
      <c r="G4" s="588" t="s">
        <v>155</v>
      </c>
      <c r="H4" s="589"/>
      <c r="I4" s="589"/>
      <c r="J4" s="590"/>
      <c r="K4" s="577" t="s">
        <v>153</v>
      </c>
      <c r="L4" s="578"/>
      <c r="M4" s="578"/>
      <c r="N4" s="578"/>
      <c r="O4" s="578"/>
      <c r="P4" s="578"/>
      <c r="Q4" s="578"/>
      <c r="R4" s="578"/>
      <c r="S4" s="579"/>
      <c r="T4" s="582" t="s">
        <v>169</v>
      </c>
      <c r="U4" s="582"/>
      <c r="V4" s="582"/>
      <c r="W4" s="583"/>
    </row>
    <row r="5" spans="1:23" ht="19.5" thickBot="1" x14ac:dyDescent="0.35">
      <c r="A5" s="404"/>
      <c r="B5" s="569"/>
      <c r="C5" s="574"/>
      <c r="D5" s="575"/>
      <c r="E5" s="575"/>
      <c r="F5" s="576"/>
      <c r="G5" s="591"/>
      <c r="H5" s="592"/>
      <c r="I5" s="592"/>
      <c r="J5" s="592"/>
      <c r="K5" s="561" t="s">
        <v>163</v>
      </c>
      <c r="L5" s="562"/>
      <c r="M5" s="580" t="s">
        <v>164</v>
      </c>
      <c r="N5" s="562"/>
      <c r="O5" s="581"/>
      <c r="P5" s="580" t="s">
        <v>165</v>
      </c>
      <c r="Q5" s="562"/>
      <c r="R5" s="392"/>
      <c r="S5" s="416"/>
      <c r="T5" s="584" t="s">
        <v>152</v>
      </c>
      <c r="U5" s="585"/>
      <c r="V5" s="586" t="s">
        <v>83</v>
      </c>
      <c r="W5" s="587"/>
    </row>
    <row r="6" spans="1:23" ht="27" thickTop="1" thickBot="1" x14ac:dyDescent="0.3">
      <c r="A6" s="404"/>
      <c r="B6" s="570"/>
      <c r="C6" s="378" t="s">
        <v>146</v>
      </c>
      <c r="D6" s="376" t="s">
        <v>145</v>
      </c>
      <c r="E6" s="373" t="s">
        <v>148</v>
      </c>
      <c r="F6" s="433" t="s">
        <v>150</v>
      </c>
      <c r="G6" s="431" t="s">
        <v>146</v>
      </c>
      <c r="H6" s="377" t="s">
        <v>145</v>
      </c>
      <c r="I6" s="424" t="s">
        <v>148</v>
      </c>
      <c r="J6" s="429" t="s">
        <v>151</v>
      </c>
      <c r="K6" s="375" t="s">
        <v>149</v>
      </c>
      <c r="L6" s="405" t="s">
        <v>145</v>
      </c>
      <c r="M6" s="385" t="s">
        <v>149</v>
      </c>
      <c r="N6" s="374" t="s">
        <v>145</v>
      </c>
      <c r="O6" s="386" t="s">
        <v>148</v>
      </c>
      <c r="P6" s="385" t="s">
        <v>149</v>
      </c>
      <c r="Q6" s="374" t="s">
        <v>145</v>
      </c>
      <c r="R6" s="393" t="s">
        <v>148</v>
      </c>
      <c r="S6" s="417" t="s">
        <v>147</v>
      </c>
      <c r="T6" s="391" t="s">
        <v>146</v>
      </c>
      <c r="U6" s="367" t="s">
        <v>145</v>
      </c>
      <c r="V6" s="366" t="s">
        <v>146</v>
      </c>
      <c r="W6" s="406" t="s">
        <v>145</v>
      </c>
    </row>
    <row r="7" spans="1:23" ht="19.5" thickBot="1" x14ac:dyDescent="0.3">
      <c r="A7" s="404"/>
      <c r="B7" s="403" t="s">
        <v>156</v>
      </c>
      <c r="C7" s="382"/>
      <c r="D7" s="383">
        <v>134960</v>
      </c>
      <c r="E7" s="384"/>
      <c r="F7" s="434"/>
      <c r="G7" s="432"/>
      <c r="H7" s="360"/>
      <c r="I7" s="425"/>
      <c r="J7" s="430"/>
      <c r="K7" s="369"/>
      <c r="L7" s="368"/>
      <c r="M7" s="387"/>
      <c r="N7" s="368"/>
      <c r="O7" s="388"/>
      <c r="P7" s="387"/>
      <c r="Q7" s="368"/>
      <c r="R7" s="394"/>
      <c r="S7" s="418"/>
      <c r="T7" s="369"/>
      <c r="U7" s="370"/>
      <c r="V7" s="372"/>
      <c r="W7" s="371"/>
    </row>
    <row r="8" spans="1:23" ht="19.5" thickBot="1" x14ac:dyDescent="0.3">
      <c r="A8" s="404"/>
      <c r="B8" s="403" t="s">
        <v>157</v>
      </c>
      <c r="C8" s="382">
        <v>81750</v>
      </c>
      <c r="D8" s="383">
        <v>123547</v>
      </c>
      <c r="E8" s="384"/>
      <c r="F8" s="434"/>
      <c r="G8" s="426"/>
      <c r="H8" s="360"/>
      <c r="I8" s="427"/>
      <c r="J8" s="430"/>
      <c r="K8" s="369"/>
      <c r="L8" s="368"/>
      <c r="M8" s="387"/>
      <c r="N8" s="368"/>
      <c r="O8" s="388"/>
      <c r="P8" s="387"/>
      <c r="Q8" s="368"/>
      <c r="R8" s="394"/>
      <c r="S8" s="418"/>
      <c r="T8" s="369"/>
      <c r="U8" s="370"/>
      <c r="V8" s="372"/>
      <c r="W8" s="371"/>
    </row>
    <row r="9" spans="1:23" ht="19.5" thickBot="1" x14ac:dyDescent="0.3">
      <c r="A9" s="404"/>
      <c r="B9" s="403" t="s">
        <v>158</v>
      </c>
      <c r="C9" s="382">
        <v>1361</v>
      </c>
      <c r="D9" s="383">
        <v>2000</v>
      </c>
      <c r="E9" s="384"/>
      <c r="F9" s="434"/>
      <c r="G9" s="432"/>
      <c r="H9" s="360"/>
      <c r="I9" s="427">
        <v>2306</v>
      </c>
      <c r="J9" s="430" t="s">
        <v>166</v>
      </c>
      <c r="K9" s="369">
        <v>56</v>
      </c>
      <c r="L9" s="368">
        <v>25</v>
      </c>
      <c r="M9" s="387">
        <v>350</v>
      </c>
      <c r="N9" s="368">
        <v>460</v>
      </c>
      <c r="O9" s="388">
        <v>79</v>
      </c>
      <c r="P9" s="387">
        <v>130</v>
      </c>
      <c r="Q9" s="368">
        <v>2</v>
      </c>
      <c r="R9" s="394">
        <v>11</v>
      </c>
      <c r="S9" s="418"/>
      <c r="T9" s="391"/>
      <c r="U9" s="367"/>
      <c r="V9" s="366">
        <v>214</v>
      </c>
      <c r="W9" s="365">
        <v>49</v>
      </c>
    </row>
    <row r="10" spans="1:23" ht="19.5" thickBot="1" x14ac:dyDescent="0.3">
      <c r="A10" s="404"/>
      <c r="B10" s="403" t="s">
        <v>159</v>
      </c>
      <c r="C10" s="382"/>
      <c r="D10" s="383"/>
      <c r="E10" s="384"/>
      <c r="F10" s="434"/>
      <c r="G10" s="432"/>
      <c r="H10" s="360"/>
      <c r="I10" s="427"/>
      <c r="J10" s="430"/>
      <c r="K10" s="369"/>
      <c r="L10" s="368"/>
      <c r="M10" s="387"/>
      <c r="N10" s="368"/>
      <c r="O10" s="388">
        <v>226</v>
      </c>
      <c r="P10" s="387"/>
      <c r="Q10" s="368"/>
      <c r="R10" s="394"/>
      <c r="S10" s="419">
        <v>18</v>
      </c>
      <c r="T10" s="391">
        <v>489</v>
      </c>
      <c r="U10" s="367">
        <v>58</v>
      </c>
      <c r="V10" s="366">
        <v>6</v>
      </c>
      <c r="W10" s="365"/>
    </row>
    <row r="11" spans="1:23" ht="19.5" thickBot="1" x14ac:dyDescent="0.3">
      <c r="A11" s="404"/>
      <c r="B11" s="403" t="s">
        <v>160</v>
      </c>
      <c r="C11" s="382"/>
      <c r="D11" s="383"/>
      <c r="E11" s="384"/>
      <c r="F11" s="434"/>
      <c r="G11" s="432"/>
      <c r="H11" s="360"/>
      <c r="I11" s="427"/>
      <c r="J11" s="430" t="s">
        <v>167</v>
      </c>
      <c r="K11" s="358"/>
      <c r="L11" s="359"/>
      <c r="M11" s="389"/>
      <c r="N11" s="359"/>
      <c r="O11" s="388"/>
      <c r="P11" s="389"/>
      <c r="Q11" s="359"/>
      <c r="R11" s="394"/>
      <c r="S11" s="419"/>
      <c r="T11" s="364"/>
      <c r="U11" s="363"/>
      <c r="V11" s="362"/>
      <c r="W11" s="361"/>
    </row>
    <row r="12" spans="1:23" ht="19.5" thickBot="1" x14ac:dyDescent="0.3">
      <c r="A12" s="404"/>
      <c r="B12" s="403" t="s">
        <v>161</v>
      </c>
      <c r="C12" s="382"/>
      <c r="D12" s="383"/>
      <c r="E12" s="384"/>
      <c r="F12" s="434"/>
      <c r="G12" s="559">
        <v>2576</v>
      </c>
      <c r="H12" s="560"/>
      <c r="I12" s="427"/>
      <c r="J12" s="430" t="s">
        <v>168</v>
      </c>
      <c r="K12" s="358"/>
      <c r="L12" s="359"/>
      <c r="M12" s="389"/>
      <c r="N12" s="359"/>
      <c r="O12" s="388"/>
      <c r="P12" s="389"/>
      <c r="Q12" s="359"/>
      <c r="R12" s="394"/>
      <c r="S12" s="420"/>
      <c r="T12" s="358"/>
      <c r="U12" s="357"/>
      <c r="V12" s="356"/>
      <c r="W12" s="407"/>
    </row>
    <row r="13" spans="1:23" ht="19.5" thickBot="1" x14ac:dyDescent="0.3">
      <c r="A13" s="404"/>
      <c r="B13" s="403" t="s">
        <v>162</v>
      </c>
      <c r="C13" s="382"/>
      <c r="D13" s="383"/>
      <c r="E13" s="384">
        <v>10000</v>
      </c>
      <c r="F13" s="434">
        <v>3000</v>
      </c>
      <c r="G13" s="437"/>
      <c r="H13" s="438"/>
      <c r="I13" s="439">
        <v>160</v>
      </c>
      <c r="J13" s="440"/>
      <c r="K13" s="358"/>
      <c r="L13" s="359"/>
      <c r="M13" s="389"/>
      <c r="N13" s="359"/>
      <c r="O13" s="390"/>
      <c r="P13" s="389"/>
      <c r="Q13" s="359"/>
      <c r="R13" s="395"/>
      <c r="S13" s="421"/>
      <c r="T13" s="399"/>
      <c r="U13" s="400"/>
      <c r="V13" s="401"/>
      <c r="W13" s="402"/>
    </row>
    <row r="14" spans="1:23" ht="20.25" thickTop="1" thickBot="1" x14ac:dyDescent="0.3">
      <c r="A14" s="404"/>
      <c r="B14" s="355" t="s">
        <v>144</v>
      </c>
      <c r="C14" s="396">
        <f>SUM(C7:C13)</f>
        <v>83111</v>
      </c>
      <c r="D14" s="397">
        <f>SUM(D7:D13)</f>
        <v>260507</v>
      </c>
      <c r="E14" s="398">
        <f>SUM(E7:E13)</f>
        <v>10000</v>
      </c>
      <c r="F14" s="423">
        <f>SUM(F7:F13)</f>
        <v>3000</v>
      </c>
      <c r="G14" s="563">
        <f>SUM(G7:G13)</f>
        <v>2576</v>
      </c>
      <c r="H14" s="564"/>
      <c r="I14" s="435">
        <f>SUM(I7:I13)</f>
        <v>2466</v>
      </c>
      <c r="J14" s="436" t="s">
        <v>170</v>
      </c>
      <c r="K14" s="412">
        <f t="shared" ref="K14:W14" si="0">SUM(K7:K13)</f>
        <v>56</v>
      </c>
      <c r="L14" s="408">
        <f t="shared" si="0"/>
        <v>25</v>
      </c>
      <c r="M14" s="409">
        <f t="shared" si="0"/>
        <v>350</v>
      </c>
      <c r="N14" s="408">
        <f t="shared" si="0"/>
        <v>460</v>
      </c>
      <c r="O14" s="410">
        <f t="shared" si="0"/>
        <v>305</v>
      </c>
      <c r="P14" s="409">
        <f t="shared" si="0"/>
        <v>130</v>
      </c>
      <c r="Q14" s="408">
        <f t="shared" si="0"/>
        <v>2</v>
      </c>
      <c r="R14" s="411">
        <f t="shared" si="0"/>
        <v>11</v>
      </c>
      <c r="S14" s="422">
        <f t="shared" si="0"/>
        <v>18</v>
      </c>
      <c r="T14" s="412">
        <f t="shared" si="0"/>
        <v>489</v>
      </c>
      <c r="U14" s="413">
        <f t="shared" si="0"/>
        <v>58</v>
      </c>
      <c r="V14" s="414">
        <f t="shared" si="0"/>
        <v>220</v>
      </c>
      <c r="W14" s="415">
        <f t="shared" si="0"/>
        <v>49</v>
      </c>
    </row>
    <row r="15" spans="1:23" ht="15.75" thickTop="1" x14ac:dyDescent="0.25"/>
    <row r="18" spans="1:23" ht="15.75" thickBot="1" x14ac:dyDescent="0.3"/>
    <row r="19" spans="1:23" ht="24.75" thickTop="1" thickBot="1" x14ac:dyDescent="0.4">
      <c r="A19" s="404"/>
      <c r="B19" s="595" t="s">
        <v>172</v>
      </c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7"/>
    </row>
    <row r="20" spans="1:23" ht="20.25" thickTop="1" thickBot="1" x14ac:dyDescent="0.35">
      <c r="A20" s="404"/>
      <c r="B20" s="598" t="s">
        <v>2</v>
      </c>
      <c r="C20" s="571" t="s">
        <v>154</v>
      </c>
      <c r="D20" s="572"/>
      <c r="E20" s="572"/>
      <c r="F20" s="573"/>
      <c r="G20" s="588" t="s">
        <v>155</v>
      </c>
      <c r="H20" s="589"/>
      <c r="I20" s="589"/>
      <c r="J20" s="590"/>
      <c r="K20" s="577" t="s">
        <v>153</v>
      </c>
      <c r="L20" s="578"/>
      <c r="M20" s="578"/>
      <c r="N20" s="578"/>
      <c r="O20" s="578"/>
      <c r="P20" s="578"/>
      <c r="Q20" s="578"/>
      <c r="R20" s="578"/>
      <c r="S20" s="579"/>
      <c r="T20" s="582" t="s">
        <v>169</v>
      </c>
      <c r="U20" s="582"/>
      <c r="V20" s="582"/>
      <c r="W20" s="583"/>
    </row>
    <row r="21" spans="1:23" ht="19.5" thickBot="1" x14ac:dyDescent="0.35">
      <c r="A21" s="404"/>
      <c r="B21" s="599"/>
      <c r="C21" s="574"/>
      <c r="D21" s="575"/>
      <c r="E21" s="575"/>
      <c r="F21" s="576"/>
      <c r="G21" s="591"/>
      <c r="H21" s="592"/>
      <c r="I21" s="592"/>
      <c r="J21" s="592"/>
      <c r="K21" s="561" t="s">
        <v>163</v>
      </c>
      <c r="L21" s="562"/>
      <c r="M21" s="580" t="s">
        <v>164</v>
      </c>
      <c r="N21" s="562"/>
      <c r="O21" s="581"/>
      <c r="P21" s="580" t="s">
        <v>165</v>
      </c>
      <c r="Q21" s="562"/>
      <c r="R21" s="392"/>
      <c r="S21" s="416"/>
      <c r="T21" s="584" t="s">
        <v>152</v>
      </c>
      <c r="U21" s="585"/>
      <c r="V21" s="586" t="s">
        <v>83</v>
      </c>
      <c r="W21" s="587"/>
    </row>
    <row r="22" spans="1:23" ht="27" thickTop="1" thickBot="1" x14ac:dyDescent="0.3">
      <c r="A22" s="404"/>
      <c r="B22" s="600"/>
      <c r="C22" s="378" t="s">
        <v>146</v>
      </c>
      <c r="D22" s="376" t="s">
        <v>145</v>
      </c>
      <c r="E22" s="373" t="s">
        <v>148</v>
      </c>
      <c r="F22" s="433" t="s">
        <v>150</v>
      </c>
      <c r="G22" s="431" t="s">
        <v>146</v>
      </c>
      <c r="H22" s="377" t="s">
        <v>145</v>
      </c>
      <c r="I22" s="424" t="s">
        <v>148</v>
      </c>
      <c r="J22" s="429" t="s">
        <v>151</v>
      </c>
      <c r="K22" s="375" t="s">
        <v>149</v>
      </c>
      <c r="L22" s="405" t="s">
        <v>145</v>
      </c>
      <c r="M22" s="385" t="s">
        <v>149</v>
      </c>
      <c r="N22" s="374" t="s">
        <v>145</v>
      </c>
      <c r="O22" s="386" t="s">
        <v>148</v>
      </c>
      <c r="P22" s="385" t="s">
        <v>149</v>
      </c>
      <c r="Q22" s="374" t="s">
        <v>145</v>
      </c>
      <c r="R22" s="393" t="s">
        <v>148</v>
      </c>
      <c r="S22" s="417" t="s">
        <v>147</v>
      </c>
      <c r="T22" s="391" t="s">
        <v>146</v>
      </c>
      <c r="U22" s="367" t="s">
        <v>145</v>
      </c>
      <c r="V22" s="366" t="s">
        <v>146</v>
      </c>
      <c r="W22" s="406" t="s">
        <v>145</v>
      </c>
    </row>
    <row r="23" spans="1:23" ht="19.5" thickBot="1" x14ac:dyDescent="0.3">
      <c r="A23" s="404"/>
      <c r="B23" s="403" t="s">
        <v>156</v>
      </c>
      <c r="C23" s="382"/>
      <c r="D23" s="383">
        <v>134960</v>
      </c>
      <c r="E23" s="384"/>
      <c r="F23" s="434"/>
      <c r="G23" s="432"/>
      <c r="H23" s="360"/>
      <c r="I23" s="425"/>
      <c r="J23" s="430"/>
      <c r="K23" s="369"/>
      <c r="L23" s="368"/>
      <c r="M23" s="387"/>
      <c r="N23" s="368"/>
      <c r="O23" s="388"/>
      <c r="P23" s="387"/>
      <c r="Q23" s="368"/>
      <c r="R23" s="394"/>
      <c r="S23" s="418"/>
      <c r="T23" s="369"/>
      <c r="U23" s="370"/>
      <c r="V23" s="372"/>
      <c r="W23" s="371"/>
    </row>
    <row r="24" spans="1:23" ht="19.5" thickBot="1" x14ac:dyDescent="0.3">
      <c r="A24" s="404"/>
      <c r="B24" s="403" t="s">
        <v>157</v>
      </c>
      <c r="C24" s="382">
        <v>81750</v>
      </c>
      <c r="D24" s="383">
        <v>123547</v>
      </c>
      <c r="E24" s="384"/>
      <c r="F24" s="434"/>
      <c r="G24" s="428"/>
      <c r="H24" s="360"/>
      <c r="I24" s="427"/>
      <c r="J24" s="430"/>
      <c r="K24" s="369"/>
      <c r="L24" s="368"/>
      <c r="M24" s="387"/>
      <c r="N24" s="368"/>
      <c r="O24" s="388"/>
      <c r="P24" s="387"/>
      <c r="Q24" s="368"/>
      <c r="R24" s="394"/>
      <c r="S24" s="418"/>
      <c r="T24" s="369"/>
      <c r="U24" s="370"/>
      <c r="V24" s="372"/>
      <c r="W24" s="371"/>
    </row>
    <row r="25" spans="1:23" ht="19.5" thickBot="1" x14ac:dyDescent="0.3">
      <c r="A25" s="404"/>
      <c r="B25" s="403" t="s">
        <v>158</v>
      </c>
      <c r="C25" s="382">
        <v>1361</v>
      </c>
      <c r="D25" s="383">
        <v>2000</v>
      </c>
      <c r="E25" s="384"/>
      <c r="F25" s="434"/>
      <c r="G25" s="432"/>
      <c r="H25" s="360"/>
      <c r="I25" s="427">
        <v>2306</v>
      </c>
      <c r="J25" s="430" t="s">
        <v>166</v>
      </c>
      <c r="K25" s="369">
        <v>56</v>
      </c>
      <c r="L25" s="368">
        <v>25</v>
      </c>
      <c r="M25" s="387">
        <v>310</v>
      </c>
      <c r="N25" s="368">
        <v>441</v>
      </c>
      <c r="O25" s="388">
        <v>79</v>
      </c>
      <c r="P25" s="387">
        <v>130</v>
      </c>
      <c r="Q25" s="368">
        <v>2</v>
      </c>
      <c r="R25" s="394">
        <v>11</v>
      </c>
      <c r="S25" s="418"/>
      <c r="T25" s="391"/>
      <c r="U25" s="367"/>
      <c r="V25" s="366">
        <v>214</v>
      </c>
      <c r="W25" s="365">
        <v>49</v>
      </c>
    </row>
    <row r="26" spans="1:23" ht="19.5" thickBot="1" x14ac:dyDescent="0.3">
      <c r="A26" s="404"/>
      <c r="B26" s="403" t="s">
        <v>159</v>
      </c>
      <c r="C26" s="382"/>
      <c r="D26" s="383"/>
      <c r="E26" s="384"/>
      <c r="F26" s="434"/>
      <c r="G26" s="432"/>
      <c r="H26" s="360"/>
      <c r="I26" s="427"/>
      <c r="J26" s="430"/>
      <c r="K26" s="369"/>
      <c r="L26" s="368"/>
      <c r="M26" s="387"/>
      <c r="N26" s="368"/>
      <c r="O26" s="388">
        <v>226</v>
      </c>
      <c r="P26" s="387"/>
      <c r="Q26" s="368"/>
      <c r="R26" s="394"/>
      <c r="S26" s="419">
        <v>18</v>
      </c>
      <c r="T26" s="391">
        <v>489</v>
      </c>
      <c r="U26" s="367">
        <v>58</v>
      </c>
      <c r="V26" s="366"/>
      <c r="W26" s="365"/>
    </row>
    <row r="27" spans="1:23" ht="19.5" thickBot="1" x14ac:dyDescent="0.3">
      <c r="A27" s="404"/>
      <c r="B27" s="403" t="s">
        <v>160</v>
      </c>
      <c r="C27" s="382"/>
      <c r="D27" s="383"/>
      <c r="E27" s="384"/>
      <c r="F27" s="434"/>
      <c r="G27" s="432"/>
      <c r="H27" s="360"/>
      <c r="I27" s="427"/>
      <c r="J27" s="430" t="s">
        <v>167</v>
      </c>
      <c r="K27" s="358"/>
      <c r="L27" s="359"/>
      <c r="M27" s="389"/>
      <c r="N27" s="359"/>
      <c r="O27" s="388"/>
      <c r="P27" s="389"/>
      <c r="Q27" s="359"/>
      <c r="R27" s="394"/>
      <c r="S27" s="419"/>
      <c r="T27" s="364"/>
      <c r="U27" s="363"/>
      <c r="V27" s="362"/>
      <c r="W27" s="361"/>
    </row>
    <row r="28" spans="1:23" ht="19.5" thickBot="1" x14ac:dyDescent="0.3">
      <c r="A28" s="404"/>
      <c r="B28" s="403" t="s">
        <v>161</v>
      </c>
      <c r="C28" s="382"/>
      <c r="D28" s="383"/>
      <c r="E28" s="384"/>
      <c r="F28" s="434"/>
      <c r="G28" s="559">
        <v>2576</v>
      </c>
      <c r="H28" s="560"/>
      <c r="I28" s="427"/>
      <c r="J28" s="430" t="s">
        <v>168</v>
      </c>
      <c r="K28" s="358"/>
      <c r="L28" s="359"/>
      <c r="M28" s="389"/>
      <c r="N28" s="359"/>
      <c r="O28" s="388"/>
      <c r="P28" s="389"/>
      <c r="Q28" s="359"/>
      <c r="R28" s="394"/>
      <c r="S28" s="420"/>
      <c r="T28" s="358"/>
      <c r="U28" s="357"/>
      <c r="V28" s="356"/>
      <c r="W28" s="407"/>
    </row>
    <row r="29" spans="1:23" ht="19.5" thickBot="1" x14ac:dyDescent="0.3">
      <c r="A29" s="404"/>
      <c r="B29" s="403" t="s">
        <v>162</v>
      </c>
      <c r="C29" s="382"/>
      <c r="D29" s="383"/>
      <c r="E29" s="384">
        <v>10000</v>
      </c>
      <c r="F29" s="434">
        <v>3000</v>
      </c>
      <c r="G29" s="437"/>
      <c r="H29" s="438"/>
      <c r="I29" s="439">
        <v>160</v>
      </c>
      <c r="J29" s="440"/>
      <c r="K29" s="358"/>
      <c r="L29" s="359"/>
      <c r="M29" s="389"/>
      <c r="N29" s="359"/>
      <c r="O29" s="390"/>
      <c r="P29" s="389"/>
      <c r="Q29" s="359"/>
      <c r="R29" s="395"/>
      <c r="S29" s="421"/>
      <c r="T29" s="399"/>
      <c r="U29" s="400"/>
      <c r="V29" s="401"/>
      <c r="W29" s="402"/>
    </row>
    <row r="30" spans="1:23" ht="33.75" customHeight="1" thickTop="1" thickBot="1" x14ac:dyDescent="0.3">
      <c r="A30" s="404"/>
      <c r="B30" s="441" t="s">
        <v>144</v>
      </c>
      <c r="C30" s="442">
        <f>SUM(C23:C29)</f>
        <v>83111</v>
      </c>
      <c r="D30" s="443">
        <f>SUM(D23:D29)</f>
        <v>260507</v>
      </c>
      <c r="E30" s="444">
        <f>SUM(E23:E29)</f>
        <v>10000</v>
      </c>
      <c r="F30" s="445">
        <f>SUM(F23:F29)</f>
        <v>3000</v>
      </c>
      <c r="G30" s="593">
        <f>SUM(G23:G29)</f>
        <v>2576</v>
      </c>
      <c r="H30" s="594"/>
      <c r="I30" s="446">
        <f>SUM(I23:I29)</f>
        <v>2466</v>
      </c>
      <c r="J30" s="447" t="s">
        <v>170</v>
      </c>
      <c r="K30" s="448">
        <f t="shared" ref="K30:W30" si="1">SUM(K23:K29)</f>
        <v>56</v>
      </c>
      <c r="L30" s="449">
        <f t="shared" si="1"/>
        <v>25</v>
      </c>
      <c r="M30" s="450">
        <f t="shared" si="1"/>
        <v>310</v>
      </c>
      <c r="N30" s="449">
        <f t="shared" si="1"/>
        <v>441</v>
      </c>
      <c r="O30" s="451">
        <f t="shared" si="1"/>
        <v>305</v>
      </c>
      <c r="P30" s="450">
        <f t="shared" si="1"/>
        <v>130</v>
      </c>
      <c r="Q30" s="449">
        <f t="shared" si="1"/>
        <v>2</v>
      </c>
      <c r="R30" s="452">
        <f t="shared" si="1"/>
        <v>11</v>
      </c>
      <c r="S30" s="453">
        <f t="shared" si="1"/>
        <v>18</v>
      </c>
      <c r="T30" s="448">
        <f t="shared" si="1"/>
        <v>489</v>
      </c>
      <c r="U30" s="454">
        <f t="shared" si="1"/>
        <v>58</v>
      </c>
      <c r="V30" s="455">
        <f t="shared" si="1"/>
        <v>214</v>
      </c>
      <c r="W30" s="456">
        <f t="shared" si="1"/>
        <v>49</v>
      </c>
    </row>
    <row r="31" spans="1:23" ht="15.75" thickTop="1" x14ac:dyDescent="0.25"/>
  </sheetData>
  <mergeCells count="27">
    <mergeCell ref="G30:H30"/>
    <mergeCell ref="G28:H28"/>
    <mergeCell ref="B19:W19"/>
    <mergeCell ref="B20:B22"/>
    <mergeCell ref="C20:F21"/>
    <mergeCell ref="G20:J21"/>
    <mergeCell ref="K20:S20"/>
    <mergeCell ref="T20:W20"/>
    <mergeCell ref="K21:L21"/>
    <mergeCell ref="M21:O21"/>
    <mergeCell ref="P21:Q21"/>
    <mergeCell ref="T21:U21"/>
    <mergeCell ref="V21:W21"/>
    <mergeCell ref="G12:H12"/>
    <mergeCell ref="K5:L5"/>
    <mergeCell ref="G14:H14"/>
    <mergeCell ref="K1:S1"/>
    <mergeCell ref="B2:W2"/>
    <mergeCell ref="B4:B6"/>
    <mergeCell ref="C4:F5"/>
    <mergeCell ref="K4:S4"/>
    <mergeCell ref="M5:O5"/>
    <mergeCell ref="P5:Q5"/>
    <mergeCell ref="T4:W4"/>
    <mergeCell ref="T5:U5"/>
    <mergeCell ref="V5:W5"/>
    <mergeCell ref="G4:J5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U152"/>
  <sheetViews>
    <sheetView zoomScale="71" zoomScaleNormal="71" workbookViewId="0">
      <selection activeCell="R26" sqref="R26"/>
    </sheetView>
  </sheetViews>
  <sheetFormatPr defaultRowHeight="15" x14ac:dyDescent="0.25"/>
  <cols>
    <col min="1" max="1" width="5.5703125" customWidth="1"/>
    <col min="2" max="2" width="3.85546875" customWidth="1"/>
    <col min="3" max="3" width="13.42578125" customWidth="1"/>
    <col min="4" max="4" width="24.5703125" customWidth="1"/>
    <col min="5" max="5" width="8.140625" customWidth="1"/>
    <col min="6" max="6" width="8.85546875" customWidth="1"/>
    <col min="7" max="7" width="9.5703125" customWidth="1"/>
    <col min="8" max="8" width="8.85546875" customWidth="1"/>
    <col min="9" max="9" width="8" customWidth="1"/>
    <col min="10" max="10" width="7.85546875" customWidth="1"/>
    <col min="11" max="11" width="25.140625" customWidth="1"/>
    <col min="12" max="12" width="8.28515625" customWidth="1"/>
    <col min="13" max="13" width="11.42578125" customWidth="1"/>
    <col min="14" max="14" width="9.140625" customWidth="1"/>
    <col min="15" max="15" width="9.5703125" customWidth="1"/>
    <col min="16" max="16" width="12.28515625" customWidth="1"/>
    <col min="17" max="17" width="22.85546875" customWidth="1"/>
    <col min="18" max="18" width="12" customWidth="1"/>
    <col min="19" max="19" width="26.85546875" customWidth="1"/>
  </cols>
  <sheetData>
    <row r="2" spans="2:20" ht="15.75" x14ac:dyDescent="0.25">
      <c r="B2" s="633" t="s">
        <v>93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</row>
    <row r="3" spans="2:20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ht="30" customHeight="1" thickBot="1" x14ac:dyDescent="0.3">
      <c r="B4" s="620" t="s">
        <v>1</v>
      </c>
      <c r="C4" s="620" t="s">
        <v>2</v>
      </c>
      <c r="D4" s="652" t="s">
        <v>20</v>
      </c>
      <c r="E4" s="623"/>
      <c r="F4" s="623"/>
      <c r="G4" s="623"/>
      <c r="H4" s="653"/>
      <c r="I4" s="639" t="s">
        <v>0</v>
      </c>
      <c r="J4" s="640"/>
      <c r="K4" s="622" t="s">
        <v>21</v>
      </c>
      <c r="L4" s="623"/>
      <c r="M4" s="623"/>
      <c r="N4" s="623"/>
      <c r="O4" s="623"/>
      <c r="P4" s="620" t="s">
        <v>53</v>
      </c>
      <c r="Q4" s="635" t="s">
        <v>52</v>
      </c>
      <c r="R4" s="636"/>
      <c r="S4" s="620" t="s">
        <v>3</v>
      </c>
      <c r="T4" s="528"/>
    </row>
    <row r="5" spans="2:20" ht="39.75" customHeight="1" thickBot="1" x14ac:dyDescent="0.3">
      <c r="B5" s="621"/>
      <c r="C5" s="651"/>
      <c r="D5" s="12" t="s">
        <v>4</v>
      </c>
      <c r="E5" s="12" t="s">
        <v>23</v>
      </c>
      <c r="F5" s="13" t="s">
        <v>5</v>
      </c>
      <c r="G5" s="12" t="s">
        <v>102</v>
      </c>
      <c r="H5" s="13" t="s">
        <v>103</v>
      </c>
      <c r="I5" s="14" t="s">
        <v>6</v>
      </c>
      <c r="J5" s="15" t="s">
        <v>7</v>
      </c>
      <c r="K5" s="12" t="s">
        <v>4</v>
      </c>
      <c r="L5" s="16" t="s">
        <v>24</v>
      </c>
      <c r="M5" s="17" t="s">
        <v>23</v>
      </c>
      <c r="N5" s="12" t="s">
        <v>101</v>
      </c>
      <c r="O5" s="13" t="s">
        <v>102</v>
      </c>
      <c r="P5" s="603"/>
      <c r="Q5" s="520" t="s">
        <v>54</v>
      </c>
      <c r="R5" s="18" t="s">
        <v>55</v>
      </c>
      <c r="S5" s="621"/>
      <c r="T5" s="529"/>
    </row>
    <row r="6" spans="2:20" ht="38.25" customHeight="1" thickBot="1" x14ac:dyDescent="0.3">
      <c r="B6" s="12">
        <v>1</v>
      </c>
      <c r="C6" s="524" t="s">
        <v>8</v>
      </c>
      <c r="D6" s="19" t="s">
        <v>22</v>
      </c>
      <c r="E6" s="20">
        <v>282400</v>
      </c>
      <c r="F6" s="21">
        <v>3.4000000000000002E-2</v>
      </c>
      <c r="G6" s="22">
        <v>9601.6</v>
      </c>
      <c r="H6" s="23">
        <v>282400</v>
      </c>
      <c r="I6" s="24">
        <v>75</v>
      </c>
      <c r="J6" s="25">
        <f>(E6*0.75)</f>
        <v>211800</v>
      </c>
      <c r="K6" s="26" t="s">
        <v>9</v>
      </c>
      <c r="L6" s="16"/>
      <c r="M6" s="27"/>
      <c r="N6" s="28"/>
      <c r="O6" s="29"/>
      <c r="P6" s="30">
        <v>183000</v>
      </c>
      <c r="Q6" s="31"/>
      <c r="R6" s="32"/>
      <c r="S6" s="33">
        <v>0</v>
      </c>
      <c r="T6" s="529"/>
    </row>
    <row r="7" spans="2:20" ht="17.100000000000001" customHeight="1" x14ac:dyDescent="0.25">
      <c r="B7" s="620">
        <v>2</v>
      </c>
      <c r="C7" s="620" t="s">
        <v>10</v>
      </c>
      <c r="D7" s="637" t="s">
        <v>25</v>
      </c>
      <c r="E7" s="642">
        <v>364600</v>
      </c>
      <c r="F7" s="641">
        <v>3.5000000000000001E-3</v>
      </c>
      <c r="G7" s="641">
        <v>1276.0999999999999</v>
      </c>
      <c r="H7" s="642">
        <v>364600</v>
      </c>
      <c r="I7" s="643">
        <v>60</v>
      </c>
      <c r="J7" s="645">
        <f>E7*0.6</f>
        <v>218760</v>
      </c>
      <c r="K7" s="612" t="s">
        <v>13</v>
      </c>
      <c r="L7" s="615"/>
      <c r="M7" s="610"/>
      <c r="N7" s="624"/>
      <c r="O7" s="624"/>
      <c r="P7" s="625">
        <v>10000</v>
      </c>
      <c r="Q7" s="34" t="s">
        <v>57</v>
      </c>
      <c r="R7" s="35">
        <v>15000</v>
      </c>
      <c r="S7" s="601">
        <f>SUM(J7-P7-R7-R8-R9)</f>
        <v>-26240</v>
      </c>
      <c r="T7" s="529"/>
    </row>
    <row r="8" spans="2:20" ht="17.100000000000001" customHeight="1" x14ac:dyDescent="0.25">
      <c r="B8" s="602"/>
      <c r="C8" s="602"/>
      <c r="D8" s="602"/>
      <c r="E8" s="613"/>
      <c r="F8" s="602"/>
      <c r="G8" s="602"/>
      <c r="H8" s="613"/>
      <c r="I8" s="644"/>
      <c r="J8" s="646"/>
      <c r="K8" s="613"/>
      <c r="L8" s="611"/>
      <c r="M8" s="602"/>
      <c r="N8" s="602"/>
      <c r="O8" s="602"/>
      <c r="P8" s="602"/>
      <c r="Q8" s="36" t="s">
        <v>58</v>
      </c>
      <c r="R8" s="37">
        <v>120000</v>
      </c>
      <c r="S8" s="638"/>
      <c r="T8" s="529"/>
    </row>
    <row r="9" spans="2:20" ht="17.100000000000001" customHeight="1" thickBot="1" x14ac:dyDescent="0.3">
      <c r="B9" s="603"/>
      <c r="C9" s="603"/>
      <c r="D9" s="603"/>
      <c r="E9" s="614"/>
      <c r="F9" s="603"/>
      <c r="G9" s="603"/>
      <c r="H9" s="614"/>
      <c r="I9" s="618"/>
      <c r="J9" s="647"/>
      <c r="K9" s="614"/>
      <c r="L9" s="616"/>
      <c r="M9" s="603"/>
      <c r="N9" s="603"/>
      <c r="O9" s="603"/>
      <c r="P9" s="603"/>
      <c r="Q9" s="38" t="s">
        <v>59</v>
      </c>
      <c r="R9" s="32">
        <v>100000</v>
      </c>
      <c r="S9" s="532"/>
      <c r="T9" s="528"/>
    </row>
    <row r="10" spans="2:20" ht="17.100000000000001" customHeight="1" x14ac:dyDescent="0.25">
      <c r="B10" s="620">
        <v>3</v>
      </c>
      <c r="C10" s="620" t="s">
        <v>12</v>
      </c>
      <c r="D10" s="604" t="s">
        <v>26</v>
      </c>
      <c r="E10" s="642">
        <v>754900</v>
      </c>
      <c r="F10" s="641">
        <v>3.5000000000000001E-3</v>
      </c>
      <c r="G10" s="641">
        <v>2642.15</v>
      </c>
      <c r="H10" s="642">
        <v>754900</v>
      </c>
      <c r="I10" s="643">
        <v>60</v>
      </c>
      <c r="J10" s="645">
        <f>E10*0.6</f>
        <v>452940</v>
      </c>
      <c r="K10" s="626" t="s">
        <v>11</v>
      </c>
      <c r="L10" s="610"/>
      <c r="M10" s="610"/>
      <c r="N10" s="624"/>
      <c r="O10" s="624"/>
      <c r="P10" s="516"/>
      <c r="Q10" s="34" t="s">
        <v>57</v>
      </c>
      <c r="R10" s="40">
        <v>25000</v>
      </c>
      <c r="S10" s="601">
        <f>SUM(J10-P11-P12-R10-R11-R12-R13)</f>
        <v>-32060</v>
      </c>
      <c r="T10" s="528"/>
    </row>
    <row r="11" spans="2:20" ht="17.100000000000001" customHeight="1" x14ac:dyDescent="0.25">
      <c r="B11" s="602"/>
      <c r="C11" s="602"/>
      <c r="D11" s="602"/>
      <c r="E11" s="613"/>
      <c r="F11" s="602"/>
      <c r="G11" s="602"/>
      <c r="H11" s="613"/>
      <c r="I11" s="644"/>
      <c r="J11" s="646"/>
      <c r="K11" s="613"/>
      <c r="L11" s="611"/>
      <c r="M11" s="611"/>
      <c r="N11" s="602"/>
      <c r="O11" s="602"/>
      <c r="P11" s="41">
        <v>45000</v>
      </c>
      <c r="Q11" s="36" t="s">
        <v>58</v>
      </c>
      <c r="R11" s="42">
        <v>160000</v>
      </c>
      <c r="S11" s="602"/>
      <c r="T11" s="528"/>
    </row>
    <row r="12" spans="2:20" ht="17.100000000000001" customHeight="1" x14ac:dyDescent="0.25">
      <c r="B12" s="602"/>
      <c r="C12" s="602"/>
      <c r="D12" s="602"/>
      <c r="E12" s="613"/>
      <c r="F12" s="602"/>
      <c r="G12" s="602"/>
      <c r="H12" s="613"/>
      <c r="I12" s="644"/>
      <c r="J12" s="646"/>
      <c r="K12" s="613"/>
      <c r="L12" s="611"/>
      <c r="M12" s="611"/>
      <c r="N12" s="602"/>
      <c r="O12" s="602"/>
      <c r="P12" s="43">
        <v>40000</v>
      </c>
      <c r="Q12" s="44" t="s">
        <v>59</v>
      </c>
      <c r="R12" s="45">
        <v>215000</v>
      </c>
      <c r="S12" s="602"/>
      <c r="T12" s="528"/>
    </row>
    <row r="13" spans="2:20" ht="17.100000000000001" customHeight="1" thickBot="1" x14ac:dyDescent="0.3">
      <c r="B13" s="603"/>
      <c r="C13" s="603"/>
      <c r="D13" s="603"/>
      <c r="E13" s="614"/>
      <c r="F13" s="603"/>
      <c r="G13" s="603"/>
      <c r="H13" s="614"/>
      <c r="I13" s="618"/>
      <c r="J13" s="647"/>
      <c r="K13" s="614"/>
      <c r="L13" s="616"/>
      <c r="M13" s="616"/>
      <c r="N13" s="603"/>
      <c r="O13" s="603"/>
      <c r="P13" s="46"/>
      <c r="Q13" s="47" t="s">
        <v>60</v>
      </c>
      <c r="R13" s="48">
        <v>0</v>
      </c>
      <c r="S13" s="603"/>
      <c r="T13" s="528"/>
    </row>
    <row r="14" spans="2:20" ht="17.100000000000001" customHeight="1" x14ac:dyDescent="0.25">
      <c r="B14" s="661">
        <v>4</v>
      </c>
      <c r="C14" s="620" t="s">
        <v>14</v>
      </c>
      <c r="D14" s="49" t="s">
        <v>27</v>
      </c>
      <c r="E14" s="642">
        <v>367</v>
      </c>
      <c r="F14" s="641">
        <v>0.95</v>
      </c>
      <c r="G14" s="641">
        <v>348.6</v>
      </c>
      <c r="H14" s="642">
        <v>367</v>
      </c>
      <c r="I14" s="50">
        <v>90</v>
      </c>
      <c r="J14" s="654">
        <f>E14*0.9</f>
        <v>330.3</v>
      </c>
      <c r="K14" s="49" t="s">
        <v>31</v>
      </c>
      <c r="L14" s="51"/>
      <c r="M14" s="52"/>
      <c r="N14" s="513"/>
      <c r="O14" s="527"/>
      <c r="P14" s="516"/>
      <c r="Q14" s="53" t="s">
        <v>77</v>
      </c>
      <c r="R14" s="40"/>
      <c r="S14" s="601" t="s">
        <v>79</v>
      </c>
      <c r="T14" s="528"/>
    </row>
    <row r="15" spans="2:20" ht="17.100000000000001" customHeight="1" thickBot="1" x14ac:dyDescent="0.3">
      <c r="B15" s="661"/>
      <c r="C15" s="661"/>
      <c r="D15" s="54" t="s">
        <v>28</v>
      </c>
      <c r="E15" s="648"/>
      <c r="F15" s="659"/>
      <c r="G15" s="659"/>
      <c r="H15" s="648"/>
      <c r="I15" s="55">
        <v>90</v>
      </c>
      <c r="J15" s="655"/>
      <c r="K15" s="56" t="s">
        <v>32</v>
      </c>
      <c r="L15" s="57"/>
      <c r="M15" s="58"/>
      <c r="N15" s="59"/>
      <c r="O15" s="60"/>
      <c r="P15" s="46"/>
      <c r="Q15" s="61" t="s">
        <v>78</v>
      </c>
      <c r="R15" s="62"/>
      <c r="S15" s="602"/>
      <c r="T15" s="528"/>
    </row>
    <row r="16" spans="2:20" ht="17.100000000000001" customHeight="1" x14ac:dyDescent="0.25">
      <c r="B16" s="661"/>
      <c r="C16" s="661"/>
      <c r="D16" s="63" t="s">
        <v>29</v>
      </c>
      <c r="E16" s="64">
        <v>74</v>
      </c>
      <c r="F16" s="65"/>
      <c r="G16" s="65"/>
      <c r="H16" s="642">
        <v>107</v>
      </c>
      <c r="I16" s="50">
        <v>95</v>
      </c>
      <c r="J16" s="66">
        <f>E16*0.95</f>
        <v>70.3</v>
      </c>
      <c r="K16" s="67" t="s">
        <v>33</v>
      </c>
      <c r="L16" s="68"/>
      <c r="M16" s="69"/>
      <c r="N16" s="70"/>
      <c r="O16" s="513"/>
      <c r="P16" s="71"/>
      <c r="Q16" s="53" t="s">
        <v>77</v>
      </c>
      <c r="R16" s="72"/>
      <c r="S16" s="602"/>
      <c r="T16" s="528"/>
    </row>
    <row r="17" spans="2:20" ht="17.100000000000001" customHeight="1" thickBot="1" x14ac:dyDescent="0.3">
      <c r="B17" s="661"/>
      <c r="C17" s="661"/>
      <c r="D17" s="518" t="s">
        <v>30</v>
      </c>
      <c r="E17" s="73">
        <v>33</v>
      </c>
      <c r="F17" s="74"/>
      <c r="G17" s="74"/>
      <c r="H17" s="648"/>
      <c r="I17" s="75">
        <v>95</v>
      </c>
      <c r="J17" s="76">
        <f>E17*0.95</f>
        <v>31.349999999999998</v>
      </c>
      <c r="K17" s="56" t="s">
        <v>34</v>
      </c>
      <c r="L17" s="57"/>
      <c r="M17" s="58"/>
      <c r="N17" s="77"/>
      <c r="O17" s="59"/>
      <c r="P17" s="78"/>
      <c r="Q17" s="61" t="s">
        <v>76</v>
      </c>
      <c r="R17" s="79"/>
      <c r="S17" s="603"/>
      <c r="T17" s="528"/>
    </row>
    <row r="18" spans="2:20" ht="15.75" customHeight="1" x14ac:dyDescent="0.25">
      <c r="B18" s="661"/>
      <c r="C18" s="661"/>
      <c r="D18" s="604" t="s">
        <v>98</v>
      </c>
      <c r="E18" s="642">
        <v>248</v>
      </c>
      <c r="F18" s="641">
        <v>3.22</v>
      </c>
      <c r="G18" s="641">
        <f>SUM(E18*F18)</f>
        <v>798.56000000000006</v>
      </c>
      <c r="H18" s="650">
        <v>270</v>
      </c>
      <c r="I18" s="643">
        <v>95</v>
      </c>
      <c r="J18" s="645">
        <f>E18*0.95</f>
        <v>235.6</v>
      </c>
      <c r="K18" s="604" t="s">
        <v>80</v>
      </c>
      <c r="L18" s="607"/>
      <c r="M18" s="610"/>
      <c r="N18" s="624"/>
      <c r="O18" s="624"/>
      <c r="P18" s="601"/>
      <c r="Q18" s="80" t="s">
        <v>82</v>
      </c>
      <c r="R18" s="81"/>
      <c r="S18" s="601" t="s">
        <v>79</v>
      </c>
      <c r="T18" s="528"/>
    </row>
    <row r="19" spans="2:20" ht="17.25" customHeight="1" x14ac:dyDescent="0.25">
      <c r="B19" s="661"/>
      <c r="C19" s="661"/>
      <c r="D19" s="605"/>
      <c r="E19" s="650"/>
      <c r="F19" s="660"/>
      <c r="G19" s="660"/>
      <c r="H19" s="650"/>
      <c r="I19" s="657"/>
      <c r="J19" s="656"/>
      <c r="K19" s="605"/>
      <c r="L19" s="608"/>
      <c r="M19" s="611"/>
      <c r="N19" s="602"/>
      <c r="O19" s="602"/>
      <c r="P19" s="628"/>
      <c r="Q19" s="82" t="s">
        <v>83</v>
      </c>
      <c r="R19" s="83"/>
      <c r="S19" s="629"/>
      <c r="T19" s="528"/>
    </row>
    <row r="20" spans="2:20" ht="16.5" customHeight="1" x14ac:dyDescent="0.25">
      <c r="B20" s="661"/>
      <c r="C20" s="661"/>
      <c r="D20" s="605"/>
      <c r="E20" s="650"/>
      <c r="F20" s="660"/>
      <c r="G20" s="660"/>
      <c r="H20" s="650"/>
      <c r="I20" s="657"/>
      <c r="J20" s="656"/>
      <c r="K20" s="605"/>
      <c r="L20" s="608"/>
      <c r="M20" s="611"/>
      <c r="N20" s="602"/>
      <c r="O20" s="602"/>
      <c r="P20" s="629"/>
      <c r="Q20" s="82" t="s">
        <v>84</v>
      </c>
      <c r="R20" s="37"/>
      <c r="S20" s="629"/>
      <c r="T20" s="528"/>
    </row>
    <row r="21" spans="2:20" ht="16.5" customHeight="1" x14ac:dyDescent="0.25">
      <c r="B21" s="661"/>
      <c r="C21" s="661"/>
      <c r="D21" s="606"/>
      <c r="E21" s="606"/>
      <c r="F21" s="606"/>
      <c r="G21" s="606"/>
      <c r="H21" s="650"/>
      <c r="I21" s="658"/>
      <c r="J21" s="663"/>
      <c r="K21" s="606"/>
      <c r="L21" s="609"/>
      <c r="M21" s="606"/>
      <c r="N21" s="606"/>
      <c r="O21" s="606"/>
      <c r="P21" s="606"/>
      <c r="Q21" s="53" t="s">
        <v>85</v>
      </c>
      <c r="R21" s="72"/>
      <c r="S21" s="602"/>
      <c r="T21" s="528"/>
    </row>
    <row r="22" spans="2:20" ht="18.75" customHeight="1" x14ac:dyDescent="0.25">
      <c r="B22" s="661"/>
      <c r="C22" s="661"/>
      <c r="D22" s="630" t="s">
        <v>99</v>
      </c>
      <c r="E22" s="649">
        <v>22</v>
      </c>
      <c r="F22" s="627">
        <v>3.2</v>
      </c>
      <c r="G22" s="627">
        <f>SUM(E22*F22)</f>
        <v>70.400000000000006</v>
      </c>
      <c r="H22" s="650"/>
      <c r="I22" s="657">
        <v>95</v>
      </c>
      <c r="J22" s="656">
        <f>E22*0.95</f>
        <v>20.9</v>
      </c>
      <c r="K22" s="630" t="s">
        <v>81</v>
      </c>
      <c r="L22" s="632"/>
      <c r="M22" s="632"/>
      <c r="N22" s="627"/>
      <c r="O22" s="627"/>
      <c r="P22" s="627"/>
      <c r="Q22" s="84" t="s">
        <v>82</v>
      </c>
      <c r="R22" s="85"/>
      <c r="S22" s="602"/>
      <c r="T22" s="528"/>
    </row>
    <row r="23" spans="2:20" ht="18.75" customHeight="1" x14ac:dyDescent="0.25">
      <c r="B23" s="661"/>
      <c r="C23" s="661"/>
      <c r="D23" s="631"/>
      <c r="E23" s="650"/>
      <c r="F23" s="602"/>
      <c r="G23" s="602"/>
      <c r="H23" s="650"/>
      <c r="I23" s="657"/>
      <c r="J23" s="656"/>
      <c r="K23" s="631"/>
      <c r="L23" s="611"/>
      <c r="M23" s="611"/>
      <c r="N23" s="602"/>
      <c r="O23" s="602"/>
      <c r="P23" s="602"/>
      <c r="Q23" s="53" t="s">
        <v>83</v>
      </c>
      <c r="R23" s="83"/>
      <c r="S23" s="602"/>
      <c r="T23" s="528"/>
    </row>
    <row r="24" spans="2:20" ht="18.75" customHeight="1" x14ac:dyDescent="0.25">
      <c r="B24" s="661"/>
      <c r="C24" s="661"/>
      <c r="D24" s="631"/>
      <c r="E24" s="650"/>
      <c r="F24" s="602"/>
      <c r="G24" s="602"/>
      <c r="H24" s="650"/>
      <c r="I24" s="657"/>
      <c r="J24" s="656"/>
      <c r="K24" s="631"/>
      <c r="L24" s="611"/>
      <c r="M24" s="611"/>
      <c r="N24" s="602"/>
      <c r="O24" s="602"/>
      <c r="P24" s="602"/>
      <c r="Q24" s="86" t="s">
        <v>84</v>
      </c>
      <c r="R24" s="87"/>
      <c r="S24" s="602"/>
      <c r="T24" s="528"/>
    </row>
    <row r="25" spans="2:20" ht="19.5" customHeight="1" thickBot="1" x14ac:dyDescent="0.3">
      <c r="B25" s="661"/>
      <c r="C25" s="661"/>
      <c r="D25" s="603"/>
      <c r="E25" s="603"/>
      <c r="F25" s="603"/>
      <c r="G25" s="603"/>
      <c r="H25" s="648"/>
      <c r="I25" s="618"/>
      <c r="J25" s="647"/>
      <c r="K25" s="602"/>
      <c r="L25" s="603"/>
      <c r="M25" s="603"/>
      <c r="N25" s="603"/>
      <c r="O25" s="603"/>
      <c r="P25" s="603"/>
      <c r="Q25" s="53" t="s">
        <v>85</v>
      </c>
      <c r="R25" s="81"/>
      <c r="S25" s="603"/>
      <c r="T25" s="528"/>
    </row>
    <row r="26" spans="2:20" ht="24" customHeight="1" thickBot="1" x14ac:dyDescent="0.3">
      <c r="B26" s="661"/>
      <c r="C26" s="661"/>
      <c r="D26" s="88" t="s">
        <v>48</v>
      </c>
      <c r="E26" s="521">
        <v>13</v>
      </c>
      <c r="F26" s="522">
        <v>4.5</v>
      </c>
      <c r="G26" s="522">
        <v>58.5</v>
      </c>
      <c r="H26" s="89">
        <v>13</v>
      </c>
      <c r="I26" s="90">
        <v>90</v>
      </c>
      <c r="J26" s="526">
        <f>E26*0.9</f>
        <v>11.700000000000001</v>
      </c>
      <c r="K26" s="91" t="s">
        <v>49</v>
      </c>
      <c r="L26" s="92"/>
      <c r="M26" s="27"/>
      <c r="N26" s="28"/>
      <c r="O26" s="29"/>
      <c r="P26" s="93" t="s">
        <v>61</v>
      </c>
      <c r="Q26" s="617" t="s">
        <v>65</v>
      </c>
      <c r="R26" s="94">
        <v>12</v>
      </c>
      <c r="S26" s="33"/>
      <c r="T26" s="528"/>
    </row>
    <row r="27" spans="2:20" ht="22.5" customHeight="1" thickBot="1" x14ac:dyDescent="0.3">
      <c r="B27" s="661"/>
      <c r="C27" s="661"/>
      <c r="D27" s="91" t="s">
        <v>50</v>
      </c>
      <c r="E27" s="95">
        <v>67</v>
      </c>
      <c r="F27" s="96">
        <v>0.28000000000000003</v>
      </c>
      <c r="G27" s="96">
        <v>18.760000000000002</v>
      </c>
      <c r="H27" s="97">
        <v>67</v>
      </c>
      <c r="I27" s="98">
        <v>75</v>
      </c>
      <c r="J27" s="99">
        <f>E27*0.75</f>
        <v>50.25</v>
      </c>
      <c r="K27" s="91" t="s">
        <v>51</v>
      </c>
      <c r="L27" s="100"/>
      <c r="M27" s="27"/>
      <c r="N27" s="28"/>
      <c r="O27" s="29"/>
      <c r="P27" s="93" t="s">
        <v>61</v>
      </c>
      <c r="Q27" s="618"/>
      <c r="R27" s="94">
        <v>50</v>
      </c>
      <c r="S27" s="33"/>
      <c r="T27" s="528"/>
    </row>
    <row r="28" spans="2:20" ht="17.100000000000001" customHeight="1" thickBot="1" x14ac:dyDescent="0.3">
      <c r="B28" s="661"/>
      <c r="C28" s="661"/>
      <c r="D28" s="67" t="s">
        <v>36</v>
      </c>
      <c r="E28" s="64">
        <v>194</v>
      </c>
      <c r="F28" s="101">
        <v>3.7</v>
      </c>
      <c r="G28" s="101">
        <v>717.8</v>
      </c>
      <c r="H28" s="650">
        <v>235</v>
      </c>
      <c r="I28" s="102">
        <v>95</v>
      </c>
      <c r="J28" s="103">
        <f>E28*0.95</f>
        <v>184.29999999999998</v>
      </c>
      <c r="K28" s="104" t="s">
        <v>36</v>
      </c>
      <c r="L28" s="105"/>
      <c r="M28" s="68"/>
      <c r="N28" s="513"/>
      <c r="O28" s="513"/>
      <c r="P28" s="71"/>
      <c r="Q28" s="617" t="s">
        <v>75</v>
      </c>
      <c r="R28" s="164">
        <v>184</v>
      </c>
      <c r="S28" s="106"/>
      <c r="T28" s="528"/>
    </row>
    <row r="29" spans="2:20" ht="17.100000000000001" customHeight="1" thickBot="1" x14ac:dyDescent="0.3">
      <c r="B29" s="661"/>
      <c r="C29" s="661"/>
      <c r="D29" s="56" t="s">
        <v>37</v>
      </c>
      <c r="E29" s="521">
        <v>41</v>
      </c>
      <c r="F29" s="74">
        <v>3.6</v>
      </c>
      <c r="G29" s="74">
        <v>147.6</v>
      </c>
      <c r="H29" s="648"/>
      <c r="I29" s="75">
        <v>95</v>
      </c>
      <c r="J29" s="76">
        <f>E29*0.95</f>
        <v>38.949999999999996</v>
      </c>
      <c r="K29" s="107" t="s">
        <v>37</v>
      </c>
      <c r="L29" s="57"/>
      <c r="M29" s="58"/>
      <c r="N29" s="108"/>
      <c r="O29" s="512"/>
      <c r="P29" s="109"/>
      <c r="Q29" s="667"/>
      <c r="R29" s="165">
        <v>39</v>
      </c>
      <c r="S29" s="39"/>
      <c r="T29" s="528"/>
    </row>
    <row r="30" spans="2:20" ht="33.75" customHeight="1" thickBot="1" x14ac:dyDescent="0.3">
      <c r="B30" s="621"/>
      <c r="C30" s="621"/>
      <c r="D30" s="88" t="s">
        <v>35</v>
      </c>
      <c r="E30" s="521">
        <v>31</v>
      </c>
      <c r="F30" s="522">
        <v>0.57599999999999996</v>
      </c>
      <c r="G30" s="522">
        <v>17.8</v>
      </c>
      <c r="H30" s="89">
        <v>31</v>
      </c>
      <c r="I30" s="90">
        <v>90</v>
      </c>
      <c r="J30" s="526">
        <f>E30*0.9</f>
        <v>27.900000000000002</v>
      </c>
      <c r="K30" s="88" t="s">
        <v>35</v>
      </c>
      <c r="L30" s="112"/>
      <c r="M30" s="525"/>
      <c r="N30" s="108"/>
      <c r="O30" s="512"/>
      <c r="P30" s="109"/>
      <c r="Q30" s="113" t="s">
        <v>75</v>
      </c>
      <c r="R30" s="111">
        <v>28</v>
      </c>
      <c r="S30" s="39"/>
      <c r="T30" s="528"/>
    </row>
    <row r="31" spans="2:20" ht="17.100000000000001" customHeight="1" x14ac:dyDescent="0.25">
      <c r="B31" s="620">
        <v>5</v>
      </c>
      <c r="C31" s="620" t="s">
        <v>15</v>
      </c>
      <c r="D31" s="519" t="s">
        <v>38</v>
      </c>
      <c r="E31" s="517">
        <v>51</v>
      </c>
      <c r="F31" s="114">
        <v>5.12</v>
      </c>
      <c r="G31" s="115">
        <f>SUM(E31*F31)</f>
        <v>261.12</v>
      </c>
      <c r="H31" s="642">
        <v>625</v>
      </c>
      <c r="I31" s="102">
        <v>95</v>
      </c>
      <c r="J31" s="103">
        <f>E31*0.95</f>
        <v>48.449999999999996</v>
      </c>
      <c r="K31" s="116" t="s">
        <v>38</v>
      </c>
      <c r="L31" s="117"/>
      <c r="M31" s="118"/>
      <c r="N31" s="119"/>
      <c r="O31" s="120"/>
      <c r="P31" s="515"/>
      <c r="Q31" s="617" t="s">
        <v>65</v>
      </c>
      <c r="R31" s="163">
        <v>48</v>
      </c>
      <c r="S31" s="121"/>
      <c r="T31" s="529"/>
    </row>
    <row r="32" spans="2:20" ht="17.100000000000001" customHeight="1" thickBot="1" x14ac:dyDescent="0.3">
      <c r="B32" s="661"/>
      <c r="C32" s="661"/>
      <c r="D32" s="122" t="s">
        <v>39</v>
      </c>
      <c r="E32" s="123">
        <v>574</v>
      </c>
      <c r="F32" s="74">
        <v>4.87</v>
      </c>
      <c r="G32" s="74">
        <f>SUM(E32*F32)</f>
        <v>2795.38</v>
      </c>
      <c r="H32" s="648"/>
      <c r="I32" s="55">
        <v>95</v>
      </c>
      <c r="J32" s="124">
        <f>E32*0.95</f>
        <v>545.29999999999995</v>
      </c>
      <c r="K32" s="122" t="s">
        <v>39</v>
      </c>
      <c r="L32" s="125"/>
      <c r="M32" s="126"/>
      <c r="N32" s="127"/>
      <c r="O32" s="59"/>
      <c r="P32" s="46"/>
      <c r="Q32" s="618"/>
      <c r="R32" s="48">
        <v>545</v>
      </c>
      <c r="S32" s="39"/>
      <c r="T32" s="619"/>
    </row>
    <row r="33" spans="2:20" ht="34.5" customHeight="1" thickBot="1" x14ac:dyDescent="0.3">
      <c r="B33" s="621"/>
      <c r="C33" s="621"/>
      <c r="D33" s="88" t="s">
        <v>40</v>
      </c>
      <c r="E33" s="521">
        <v>29</v>
      </c>
      <c r="F33" s="128">
        <v>4.9000000000000004</v>
      </c>
      <c r="G33" s="522">
        <v>142.1</v>
      </c>
      <c r="H33" s="129">
        <v>29</v>
      </c>
      <c r="I33" s="75">
        <v>80</v>
      </c>
      <c r="J33" s="76">
        <f>E33*0.8</f>
        <v>23.200000000000003</v>
      </c>
      <c r="K33" s="88" t="s">
        <v>40</v>
      </c>
      <c r="L33" s="130"/>
      <c r="M33" s="131"/>
      <c r="N33" s="132"/>
      <c r="O33" s="512"/>
      <c r="P33" s="39"/>
      <c r="Q33" s="110" t="s">
        <v>65</v>
      </c>
      <c r="R33" s="32">
        <v>23</v>
      </c>
      <c r="S33" s="133"/>
      <c r="T33" s="619"/>
    </row>
    <row r="34" spans="2:20" ht="33" customHeight="1" thickBot="1" x14ac:dyDescent="0.3">
      <c r="B34" s="12">
        <v>6</v>
      </c>
      <c r="C34" s="524" t="s">
        <v>16</v>
      </c>
      <c r="D34" s="134" t="s">
        <v>41</v>
      </c>
      <c r="E34" s="135">
        <v>1633</v>
      </c>
      <c r="F34" s="136">
        <v>0.42199999999999999</v>
      </c>
      <c r="G34" s="96">
        <v>689</v>
      </c>
      <c r="H34" s="137">
        <v>1633</v>
      </c>
      <c r="I34" s="98">
        <v>90</v>
      </c>
      <c r="J34" s="99">
        <f>E34*0.9</f>
        <v>1469.7</v>
      </c>
      <c r="K34" s="138" t="s">
        <v>42</v>
      </c>
      <c r="L34" s="139"/>
      <c r="M34" s="27"/>
      <c r="N34" s="28"/>
      <c r="O34" s="95"/>
      <c r="P34" s="33"/>
      <c r="Q34" s="31" t="s">
        <v>56</v>
      </c>
      <c r="R34" s="140">
        <v>1470</v>
      </c>
      <c r="S34" s="141" t="s">
        <v>100</v>
      </c>
      <c r="T34" s="528"/>
    </row>
    <row r="35" spans="2:20" ht="17.100000000000001" customHeight="1" x14ac:dyDescent="0.25">
      <c r="B35" s="620">
        <v>7</v>
      </c>
      <c r="C35" s="620" t="s">
        <v>17</v>
      </c>
      <c r="D35" s="676" t="s">
        <v>43</v>
      </c>
      <c r="E35" s="642">
        <v>107</v>
      </c>
      <c r="F35" s="641">
        <v>0.12</v>
      </c>
      <c r="G35" s="641">
        <v>12.84</v>
      </c>
      <c r="H35" s="642">
        <v>107</v>
      </c>
      <c r="I35" s="643">
        <v>80</v>
      </c>
      <c r="J35" s="645">
        <f>E35*0.8</f>
        <v>85.600000000000009</v>
      </c>
      <c r="K35" s="662" t="s">
        <v>46</v>
      </c>
      <c r="L35" s="684"/>
      <c r="M35" s="610"/>
      <c r="N35" s="624"/>
      <c r="O35" s="642"/>
      <c r="P35" s="601"/>
      <c r="Q35" s="113" t="s">
        <v>75</v>
      </c>
      <c r="R35" s="142">
        <v>20</v>
      </c>
      <c r="S35" s="514"/>
      <c r="T35" s="528"/>
    </row>
    <row r="36" spans="2:20" ht="30.75" customHeight="1" thickBot="1" x14ac:dyDescent="0.3">
      <c r="B36" s="603"/>
      <c r="C36" s="603"/>
      <c r="D36" s="603"/>
      <c r="E36" s="603"/>
      <c r="F36" s="603"/>
      <c r="G36" s="603"/>
      <c r="H36" s="603"/>
      <c r="I36" s="618"/>
      <c r="J36" s="647"/>
      <c r="K36" s="614"/>
      <c r="L36" s="603"/>
      <c r="M36" s="603"/>
      <c r="N36" s="603"/>
      <c r="O36" s="603"/>
      <c r="P36" s="603"/>
      <c r="Q36" s="110" t="s">
        <v>63</v>
      </c>
      <c r="R36" s="32">
        <v>66</v>
      </c>
      <c r="S36" s="143" t="s">
        <v>64</v>
      </c>
      <c r="T36" s="528"/>
    </row>
    <row r="37" spans="2:20" ht="17.100000000000001" customHeight="1" x14ac:dyDescent="0.25">
      <c r="B37" s="620">
        <v>8</v>
      </c>
      <c r="C37" s="620" t="s">
        <v>44</v>
      </c>
      <c r="D37" s="676" t="s">
        <v>45</v>
      </c>
      <c r="E37" s="642">
        <v>171900</v>
      </c>
      <c r="F37" s="641">
        <v>5.1000000000000004E-3</v>
      </c>
      <c r="G37" s="678">
        <v>876.69</v>
      </c>
      <c r="H37" s="642">
        <v>171900</v>
      </c>
      <c r="I37" s="643">
        <v>60</v>
      </c>
      <c r="J37" s="645">
        <f>E37*0.6</f>
        <v>103140</v>
      </c>
      <c r="K37" s="662" t="s">
        <v>47</v>
      </c>
      <c r="L37" s="610"/>
      <c r="M37" s="607"/>
      <c r="N37" s="624"/>
      <c r="O37" s="624"/>
      <c r="P37" s="664">
        <v>20000</v>
      </c>
      <c r="Q37" s="144" t="s">
        <v>57</v>
      </c>
      <c r="R37" s="142">
        <v>6000</v>
      </c>
      <c r="S37" s="625">
        <f>SUM(J37-P37-R37-R38-R39-R40-R41-R42-R43-R44-R45-R46-R47-R48-R49)</f>
        <v>-26660</v>
      </c>
      <c r="T37" s="528"/>
    </row>
    <row r="38" spans="2:20" ht="17.100000000000001" customHeight="1" x14ac:dyDescent="0.25">
      <c r="B38" s="661"/>
      <c r="C38" s="661"/>
      <c r="D38" s="677"/>
      <c r="E38" s="650"/>
      <c r="F38" s="660"/>
      <c r="G38" s="679"/>
      <c r="H38" s="650"/>
      <c r="I38" s="657"/>
      <c r="J38" s="656"/>
      <c r="K38" s="688"/>
      <c r="L38" s="611"/>
      <c r="M38" s="608"/>
      <c r="N38" s="602"/>
      <c r="O38" s="602"/>
      <c r="P38" s="665"/>
      <c r="Q38" s="145" t="s">
        <v>58</v>
      </c>
      <c r="R38" s="45">
        <v>30000</v>
      </c>
      <c r="S38" s="602"/>
      <c r="T38" s="528"/>
    </row>
    <row r="39" spans="2:20" ht="17.100000000000001" customHeight="1" x14ac:dyDescent="0.25">
      <c r="B39" s="661"/>
      <c r="C39" s="661"/>
      <c r="D39" s="677"/>
      <c r="E39" s="650"/>
      <c r="F39" s="660"/>
      <c r="G39" s="679"/>
      <c r="H39" s="650"/>
      <c r="I39" s="657"/>
      <c r="J39" s="656"/>
      <c r="K39" s="688"/>
      <c r="L39" s="611"/>
      <c r="M39" s="608"/>
      <c r="N39" s="602"/>
      <c r="O39" s="602"/>
      <c r="P39" s="665"/>
      <c r="Q39" s="145" t="s">
        <v>59</v>
      </c>
      <c r="R39" s="45">
        <v>45000</v>
      </c>
      <c r="S39" s="602"/>
      <c r="T39" s="528"/>
    </row>
    <row r="40" spans="2:20" ht="17.100000000000001" customHeight="1" x14ac:dyDescent="0.25">
      <c r="B40" s="602"/>
      <c r="C40" s="602"/>
      <c r="D40" s="602"/>
      <c r="E40" s="602"/>
      <c r="F40" s="602"/>
      <c r="G40" s="680"/>
      <c r="H40" s="602"/>
      <c r="I40" s="657"/>
      <c r="J40" s="683"/>
      <c r="K40" s="613"/>
      <c r="L40" s="611"/>
      <c r="M40" s="608"/>
      <c r="N40" s="602"/>
      <c r="O40" s="602"/>
      <c r="P40" s="666"/>
      <c r="Q40" s="145" t="s">
        <v>66</v>
      </c>
      <c r="R40" s="45">
        <v>10300</v>
      </c>
      <c r="S40" s="602"/>
      <c r="T40" s="528"/>
    </row>
    <row r="41" spans="2:20" ht="17.100000000000001" customHeight="1" x14ac:dyDescent="0.25">
      <c r="B41" s="602"/>
      <c r="C41" s="602"/>
      <c r="D41" s="602"/>
      <c r="E41" s="602"/>
      <c r="F41" s="602"/>
      <c r="G41" s="680"/>
      <c r="H41" s="602"/>
      <c r="I41" s="657"/>
      <c r="J41" s="683"/>
      <c r="K41" s="613"/>
      <c r="L41" s="611"/>
      <c r="M41" s="608"/>
      <c r="N41" s="602"/>
      <c r="O41" s="602"/>
      <c r="P41" s="666"/>
      <c r="Q41" s="145" t="s">
        <v>67</v>
      </c>
      <c r="R41" s="45">
        <v>9000</v>
      </c>
      <c r="S41" s="602"/>
      <c r="T41" s="528"/>
    </row>
    <row r="42" spans="2:20" ht="17.100000000000001" customHeight="1" x14ac:dyDescent="0.25">
      <c r="B42" s="602"/>
      <c r="C42" s="602"/>
      <c r="D42" s="602"/>
      <c r="E42" s="602"/>
      <c r="F42" s="602"/>
      <c r="G42" s="680"/>
      <c r="H42" s="602"/>
      <c r="I42" s="657"/>
      <c r="J42" s="683"/>
      <c r="K42" s="613"/>
      <c r="L42" s="611"/>
      <c r="M42" s="608"/>
      <c r="N42" s="602"/>
      <c r="O42" s="602"/>
      <c r="P42" s="666"/>
      <c r="Q42" s="146" t="s">
        <v>68</v>
      </c>
      <c r="R42" s="45">
        <v>1400</v>
      </c>
      <c r="S42" s="602"/>
      <c r="T42" s="528"/>
    </row>
    <row r="43" spans="2:20" ht="17.100000000000001" customHeight="1" x14ac:dyDescent="0.25">
      <c r="B43" s="602"/>
      <c r="C43" s="602"/>
      <c r="D43" s="602"/>
      <c r="E43" s="602"/>
      <c r="F43" s="602"/>
      <c r="G43" s="680"/>
      <c r="H43" s="602"/>
      <c r="I43" s="657"/>
      <c r="J43" s="683"/>
      <c r="K43" s="613"/>
      <c r="L43" s="611"/>
      <c r="M43" s="608"/>
      <c r="N43" s="602"/>
      <c r="O43" s="602"/>
      <c r="P43" s="666"/>
      <c r="Q43" s="146" t="s">
        <v>69</v>
      </c>
      <c r="R43" s="45">
        <v>1400</v>
      </c>
      <c r="S43" s="602"/>
      <c r="T43" s="528"/>
    </row>
    <row r="44" spans="2:20" ht="17.100000000000001" customHeight="1" x14ac:dyDescent="0.25">
      <c r="B44" s="602"/>
      <c r="C44" s="602"/>
      <c r="D44" s="602"/>
      <c r="E44" s="602"/>
      <c r="F44" s="602"/>
      <c r="G44" s="680"/>
      <c r="H44" s="602"/>
      <c r="I44" s="657"/>
      <c r="J44" s="683"/>
      <c r="K44" s="613"/>
      <c r="L44" s="611"/>
      <c r="M44" s="608"/>
      <c r="N44" s="602"/>
      <c r="O44" s="602"/>
      <c r="P44" s="666"/>
      <c r="Q44" s="146" t="s">
        <v>70</v>
      </c>
      <c r="R44" s="45">
        <v>1400</v>
      </c>
      <c r="S44" s="602"/>
      <c r="T44" s="528"/>
    </row>
    <row r="45" spans="2:20" ht="17.100000000000001" customHeight="1" x14ac:dyDescent="0.25">
      <c r="B45" s="602"/>
      <c r="C45" s="602"/>
      <c r="D45" s="602"/>
      <c r="E45" s="602"/>
      <c r="F45" s="602"/>
      <c r="G45" s="680"/>
      <c r="H45" s="602"/>
      <c r="I45" s="657"/>
      <c r="J45" s="683"/>
      <c r="K45" s="613"/>
      <c r="L45" s="611"/>
      <c r="M45" s="608"/>
      <c r="N45" s="602"/>
      <c r="O45" s="602"/>
      <c r="P45" s="666"/>
      <c r="Q45" s="146" t="s">
        <v>71</v>
      </c>
      <c r="R45" s="45">
        <v>800</v>
      </c>
      <c r="S45" s="602"/>
      <c r="T45" s="528"/>
    </row>
    <row r="46" spans="2:20" ht="17.100000000000001" customHeight="1" x14ac:dyDescent="0.25">
      <c r="B46" s="602"/>
      <c r="C46" s="602"/>
      <c r="D46" s="602"/>
      <c r="E46" s="602"/>
      <c r="F46" s="602"/>
      <c r="G46" s="680"/>
      <c r="H46" s="602"/>
      <c r="I46" s="657"/>
      <c r="J46" s="683"/>
      <c r="K46" s="613"/>
      <c r="L46" s="611"/>
      <c r="M46" s="608"/>
      <c r="N46" s="602"/>
      <c r="O46" s="602"/>
      <c r="P46" s="666"/>
      <c r="Q46" s="146" t="s">
        <v>72</v>
      </c>
      <c r="R46" s="45">
        <v>1000</v>
      </c>
      <c r="S46" s="602"/>
      <c r="T46" s="528"/>
    </row>
    <row r="47" spans="2:20" ht="17.100000000000001" customHeight="1" x14ac:dyDescent="0.25">
      <c r="B47" s="602"/>
      <c r="C47" s="602"/>
      <c r="D47" s="602"/>
      <c r="E47" s="602"/>
      <c r="F47" s="602"/>
      <c r="G47" s="680"/>
      <c r="H47" s="602"/>
      <c r="I47" s="657"/>
      <c r="J47" s="683"/>
      <c r="K47" s="613"/>
      <c r="L47" s="611"/>
      <c r="M47" s="608"/>
      <c r="N47" s="602"/>
      <c r="O47" s="602"/>
      <c r="P47" s="666"/>
      <c r="Q47" s="146" t="s">
        <v>73</v>
      </c>
      <c r="R47" s="45">
        <v>1300</v>
      </c>
      <c r="S47" s="602"/>
      <c r="T47" s="528"/>
    </row>
    <row r="48" spans="2:20" ht="17.100000000000001" customHeight="1" x14ac:dyDescent="0.25">
      <c r="B48" s="602"/>
      <c r="C48" s="602"/>
      <c r="D48" s="602"/>
      <c r="E48" s="602"/>
      <c r="F48" s="602"/>
      <c r="G48" s="680"/>
      <c r="H48" s="602"/>
      <c r="I48" s="657"/>
      <c r="J48" s="683"/>
      <c r="K48" s="613"/>
      <c r="L48" s="611"/>
      <c r="M48" s="608"/>
      <c r="N48" s="602"/>
      <c r="O48" s="602"/>
      <c r="P48" s="666"/>
      <c r="Q48" s="146" t="s">
        <v>74</v>
      </c>
      <c r="R48" s="45">
        <v>2200</v>
      </c>
      <c r="S48" s="602"/>
      <c r="T48" s="528"/>
    </row>
    <row r="49" spans="2:20" ht="17.100000000000001" customHeight="1" thickBot="1" x14ac:dyDescent="0.3">
      <c r="B49" s="602"/>
      <c r="C49" s="602"/>
      <c r="D49" s="602"/>
      <c r="E49" s="602"/>
      <c r="F49" s="602"/>
      <c r="G49" s="680"/>
      <c r="H49" s="602"/>
      <c r="I49" s="657"/>
      <c r="J49" s="683"/>
      <c r="K49" s="613"/>
      <c r="L49" s="611"/>
      <c r="M49" s="608"/>
      <c r="N49" s="602"/>
      <c r="O49" s="602"/>
      <c r="P49" s="666"/>
      <c r="Q49" s="47" t="s">
        <v>60</v>
      </c>
      <c r="R49" s="48">
        <v>0</v>
      </c>
      <c r="S49" s="602"/>
      <c r="T49" s="528"/>
    </row>
    <row r="50" spans="2:20" ht="17.100000000000001" customHeight="1" thickBot="1" x14ac:dyDescent="0.3">
      <c r="B50" s="532"/>
      <c r="C50" s="532"/>
      <c r="D50" s="168" t="s">
        <v>107</v>
      </c>
      <c r="E50" s="29">
        <v>3500</v>
      </c>
      <c r="F50" s="29">
        <v>3.0000000000000001E-3</v>
      </c>
      <c r="G50" s="29">
        <f>SUM(E50*F50)</f>
        <v>10.5</v>
      </c>
      <c r="H50" s="29">
        <v>3500</v>
      </c>
      <c r="I50" s="169">
        <v>60</v>
      </c>
      <c r="J50" s="170">
        <f>SUM(E50*0.6)</f>
        <v>2100</v>
      </c>
      <c r="K50" s="171" t="s">
        <v>108</v>
      </c>
      <c r="L50" s="27"/>
      <c r="M50" s="27"/>
      <c r="N50" s="29"/>
      <c r="O50" s="29"/>
      <c r="P50" s="172"/>
      <c r="Q50" s="173" t="s">
        <v>58</v>
      </c>
      <c r="R50" s="174"/>
      <c r="S50" s="175" t="s">
        <v>109</v>
      </c>
      <c r="T50" s="528"/>
    </row>
    <row r="51" spans="2:20" ht="17.100000000000001" customHeight="1" thickBot="1" x14ac:dyDescent="0.3">
      <c r="B51" s="147"/>
      <c r="C51" s="166"/>
      <c r="D51" s="16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  <row r="52" spans="2:20" ht="17.100000000000001" customHeight="1" thickBot="1" x14ac:dyDescent="0.3">
      <c r="B52" s="681">
        <v>9</v>
      </c>
      <c r="C52" s="691" t="s">
        <v>86</v>
      </c>
      <c r="D52" s="686" t="s">
        <v>88</v>
      </c>
      <c r="E52" s="668"/>
      <c r="F52" s="668"/>
      <c r="G52" s="668"/>
      <c r="H52" s="668"/>
      <c r="I52" s="668"/>
      <c r="J52" s="668"/>
      <c r="K52" s="668"/>
      <c r="L52" s="668"/>
      <c r="M52" s="673">
        <v>24000000</v>
      </c>
      <c r="N52" s="668"/>
      <c r="O52" s="668"/>
      <c r="P52" s="670">
        <v>5000000</v>
      </c>
      <c r="Q52" s="148" t="s">
        <v>67</v>
      </c>
      <c r="R52" s="149">
        <v>17500000</v>
      </c>
      <c r="S52" s="668"/>
    </row>
    <row r="53" spans="2:20" ht="17.100000000000001" customHeight="1" thickBot="1" x14ac:dyDescent="0.3">
      <c r="B53" s="681"/>
      <c r="C53" s="691"/>
      <c r="D53" s="687"/>
      <c r="E53" s="614"/>
      <c r="F53" s="614"/>
      <c r="G53" s="614"/>
      <c r="H53" s="614"/>
      <c r="I53" s="614"/>
      <c r="J53" s="614"/>
      <c r="K53" s="614"/>
      <c r="L53" s="614"/>
      <c r="M53" s="675"/>
      <c r="N53" s="614"/>
      <c r="O53" s="614"/>
      <c r="P53" s="672"/>
      <c r="Q53" s="80" t="s">
        <v>71</v>
      </c>
      <c r="R53" s="150">
        <v>1500000</v>
      </c>
      <c r="S53" s="614"/>
    </row>
    <row r="54" spans="2:20" ht="17.100000000000001" customHeight="1" thickBot="1" x14ac:dyDescent="0.3">
      <c r="B54" s="681"/>
      <c r="C54" s="691"/>
      <c r="D54" s="685" t="s">
        <v>87</v>
      </c>
      <c r="E54" s="668"/>
      <c r="F54" s="668"/>
      <c r="G54" s="668"/>
      <c r="H54" s="668"/>
      <c r="I54" s="668"/>
      <c r="J54" s="668"/>
      <c r="K54" s="668"/>
      <c r="L54" s="668"/>
      <c r="M54" s="673">
        <f>SUM(P54+R54+R55+R56+R57+R58+R59+R60+R61)</f>
        <v>112700000</v>
      </c>
      <c r="N54" s="668"/>
      <c r="O54" s="668"/>
      <c r="P54" s="670">
        <v>35000000</v>
      </c>
      <c r="Q54" s="151" t="s">
        <v>68</v>
      </c>
      <c r="R54" s="152">
        <v>2800000</v>
      </c>
      <c r="S54" s="668"/>
    </row>
    <row r="55" spans="2:20" ht="17.100000000000001" customHeight="1" thickBot="1" x14ac:dyDescent="0.3">
      <c r="B55" s="681"/>
      <c r="C55" s="691"/>
      <c r="D55" s="686"/>
      <c r="E55" s="669"/>
      <c r="F55" s="669"/>
      <c r="G55" s="669"/>
      <c r="H55" s="669"/>
      <c r="I55" s="669"/>
      <c r="J55" s="669"/>
      <c r="K55" s="669"/>
      <c r="L55" s="669"/>
      <c r="M55" s="674"/>
      <c r="N55" s="669"/>
      <c r="O55" s="669"/>
      <c r="P55" s="671"/>
      <c r="Q55" s="146" t="s">
        <v>69</v>
      </c>
      <c r="R55" s="153">
        <v>2800000</v>
      </c>
      <c r="S55" s="669"/>
    </row>
    <row r="56" spans="2:20" ht="17.100000000000001" customHeight="1" thickBot="1" x14ac:dyDescent="0.3">
      <c r="B56" s="681"/>
      <c r="C56" s="691"/>
      <c r="D56" s="686"/>
      <c r="E56" s="669"/>
      <c r="F56" s="669"/>
      <c r="G56" s="669"/>
      <c r="H56" s="669"/>
      <c r="I56" s="669"/>
      <c r="J56" s="669"/>
      <c r="K56" s="669"/>
      <c r="L56" s="669"/>
      <c r="M56" s="674"/>
      <c r="N56" s="669"/>
      <c r="O56" s="669"/>
      <c r="P56" s="671"/>
      <c r="Q56" s="146" t="s">
        <v>70</v>
      </c>
      <c r="R56" s="154">
        <v>2800000</v>
      </c>
      <c r="S56" s="669"/>
    </row>
    <row r="57" spans="2:20" ht="17.100000000000001" customHeight="1" thickBot="1" x14ac:dyDescent="0.3">
      <c r="B57" s="681"/>
      <c r="C57" s="691"/>
      <c r="D57" s="686"/>
      <c r="E57" s="669"/>
      <c r="F57" s="669"/>
      <c r="G57" s="669"/>
      <c r="H57" s="669"/>
      <c r="I57" s="669"/>
      <c r="J57" s="669"/>
      <c r="K57" s="669"/>
      <c r="L57" s="669"/>
      <c r="M57" s="674"/>
      <c r="N57" s="669"/>
      <c r="O57" s="669"/>
      <c r="P57" s="671"/>
      <c r="Q57" s="146" t="s">
        <v>72</v>
      </c>
      <c r="R57" s="153">
        <v>2400000</v>
      </c>
      <c r="S57" s="669"/>
    </row>
    <row r="58" spans="2:20" ht="17.100000000000001" customHeight="1" thickBot="1" x14ac:dyDescent="0.3">
      <c r="B58" s="681"/>
      <c r="C58" s="691"/>
      <c r="D58" s="686"/>
      <c r="E58" s="669"/>
      <c r="F58" s="669"/>
      <c r="G58" s="669"/>
      <c r="H58" s="669"/>
      <c r="I58" s="669"/>
      <c r="J58" s="669"/>
      <c r="K58" s="669"/>
      <c r="L58" s="669"/>
      <c r="M58" s="674"/>
      <c r="N58" s="669"/>
      <c r="O58" s="669"/>
      <c r="P58" s="671"/>
      <c r="Q58" s="146" t="s">
        <v>73</v>
      </c>
      <c r="R58" s="153">
        <v>2600000</v>
      </c>
      <c r="S58" s="669"/>
    </row>
    <row r="59" spans="2:20" ht="17.100000000000001" customHeight="1" thickBot="1" x14ac:dyDescent="0.3">
      <c r="B59" s="681"/>
      <c r="C59" s="691"/>
      <c r="D59" s="686"/>
      <c r="E59" s="669"/>
      <c r="F59" s="669"/>
      <c r="G59" s="669"/>
      <c r="H59" s="669"/>
      <c r="I59" s="669"/>
      <c r="J59" s="669"/>
      <c r="K59" s="669"/>
      <c r="L59" s="669"/>
      <c r="M59" s="674"/>
      <c r="N59" s="669"/>
      <c r="O59" s="669"/>
      <c r="P59" s="671"/>
      <c r="Q59" s="146" t="s">
        <v>74</v>
      </c>
      <c r="R59" s="153">
        <v>4300000</v>
      </c>
      <c r="S59" s="669"/>
    </row>
    <row r="60" spans="2:20" ht="17.100000000000001" customHeight="1" thickBot="1" x14ac:dyDescent="0.3">
      <c r="B60" s="681"/>
      <c r="C60" s="691"/>
      <c r="D60" s="686"/>
      <c r="E60" s="669"/>
      <c r="F60" s="669"/>
      <c r="G60" s="669"/>
      <c r="H60" s="669"/>
      <c r="I60" s="669"/>
      <c r="J60" s="669"/>
      <c r="K60" s="669"/>
      <c r="L60" s="669"/>
      <c r="M60" s="674"/>
      <c r="N60" s="669"/>
      <c r="O60" s="669"/>
      <c r="P60" s="671"/>
      <c r="Q60" s="145" t="s">
        <v>66</v>
      </c>
      <c r="R60" s="153">
        <v>20000000</v>
      </c>
      <c r="S60" s="669"/>
    </row>
    <row r="61" spans="2:20" ht="17.100000000000001" customHeight="1" thickBot="1" x14ac:dyDescent="0.3">
      <c r="B61" s="681"/>
      <c r="C61" s="691"/>
      <c r="D61" s="687"/>
      <c r="E61" s="614"/>
      <c r="F61" s="614"/>
      <c r="G61" s="614"/>
      <c r="H61" s="614"/>
      <c r="I61" s="614"/>
      <c r="J61" s="614"/>
      <c r="K61" s="614"/>
      <c r="L61" s="614"/>
      <c r="M61" s="675"/>
      <c r="N61" s="614"/>
      <c r="O61" s="614"/>
      <c r="P61" s="672"/>
      <c r="Q61" s="146" t="s">
        <v>92</v>
      </c>
      <c r="R61" s="155">
        <v>40000000</v>
      </c>
      <c r="S61" s="614"/>
    </row>
    <row r="62" spans="2:20" ht="17.100000000000001" customHeight="1" thickBot="1" x14ac:dyDescent="0.3">
      <c r="B62" s="681"/>
      <c r="C62" s="691"/>
      <c r="D62" s="685" t="s">
        <v>89</v>
      </c>
      <c r="E62" s="668"/>
      <c r="F62" s="668"/>
      <c r="G62" s="668"/>
      <c r="H62" s="668"/>
      <c r="I62" s="668"/>
      <c r="J62" s="668"/>
      <c r="K62" s="668"/>
      <c r="L62" s="668"/>
      <c r="M62" s="673">
        <v>6000000</v>
      </c>
      <c r="N62" s="668"/>
      <c r="O62" s="668"/>
      <c r="P62" s="670">
        <v>1000000</v>
      </c>
      <c r="Q62" s="151" t="s">
        <v>95</v>
      </c>
      <c r="R62" s="156">
        <v>1800000</v>
      </c>
      <c r="S62" s="668"/>
    </row>
    <row r="63" spans="2:20" ht="17.100000000000001" customHeight="1" thickBot="1" x14ac:dyDescent="0.3">
      <c r="B63" s="681"/>
      <c r="C63" s="691"/>
      <c r="D63" s="686"/>
      <c r="E63" s="669"/>
      <c r="F63" s="669"/>
      <c r="G63" s="669"/>
      <c r="H63" s="669"/>
      <c r="I63" s="669"/>
      <c r="J63" s="669"/>
      <c r="K63" s="669"/>
      <c r="L63" s="669"/>
      <c r="M63" s="674"/>
      <c r="N63" s="669"/>
      <c r="O63" s="669"/>
      <c r="P63" s="671"/>
      <c r="Q63" s="146" t="s">
        <v>96</v>
      </c>
      <c r="R63" s="154">
        <v>1800000</v>
      </c>
      <c r="S63" s="669"/>
    </row>
    <row r="64" spans="2:20" ht="17.100000000000001" customHeight="1" thickBot="1" x14ac:dyDescent="0.3">
      <c r="B64" s="681"/>
      <c r="C64" s="691"/>
      <c r="D64" s="690"/>
      <c r="E64" s="614"/>
      <c r="F64" s="614"/>
      <c r="G64" s="614"/>
      <c r="H64" s="614"/>
      <c r="I64" s="614"/>
      <c r="J64" s="614"/>
      <c r="K64" s="614"/>
      <c r="L64" s="614"/>
      <c r="M64" s="675"/>
      <c r="N64" s="614"/>
      <c r="O64" s="614"/>
      <c r="P64" s="672"/>
      <c r="Q64" s="157" t="s">
        <v>97</v>
      </c>
      <c r="R64" s="156">
        <v>1800000</v>
      </c>
      <c r="S64" s="614"/>
    </row>
    <row r="65" spans="2:21" ht="17.100000000000001" customHeight="1" thickBot="1" x14ac:dyDescent="0.3">
      <c r="B65" s="681"/>
      <c r="C65" s="692"/>
      <c r="D65" s="160" t="s">
        <v>90</v>
      </c>
      <c r="E65" s="511"/>
      <c r="F65" s="511"/>
      <c r="G65" s="511"/>
      <c r="H65" s="511"/>
      <c r="I65" s="511"/>
      <c r="J65" s="511"/>
      <c r="K65" s="511"/>
      <c r="L65" s="511"/>
      <c r="M65" s="161">
        <v>2000000</v>
      </c>
      <c r="N65" s="511"/>
      <c r="O65" s="511"/>
      <c r="P65" s="159">
        <v>1000000</v>
      </c>
      <c r="Q65" s="96" t="s">
        <v>106</v>
      </c>
      <c r="R65" s="158">
        <v>1500000</v>
      </c>
      <c r="S65" s="511"/>
    </row>
    <row r="66" spans="2:21" ht="20.25" customHeight="1" thickBot="1" x14ac:dyDescent="0.3">
      <c r="B66" s="682"/>
      <c r="C66" s="692"/>
      <c r="D66" s="685" t="s">
        <v>91</v>
      </c>
      <c r="E66" s="668"/>
      <c r="F66" s="668"/>
      <c r="G66" s="668"/>
      <c r="H66" s="668"/>
      <c r="I66" s="668"/>
      <c r="J66" s="668"/>
      <c r="K66" s="668"/>
      <c r="L66" s="668"/>
      <c r="M66" s="673">
        <v>2000000</v>
      </c>
      <c r="N66" s="668"/>
      <c r="O66" s="668"/>
      <c r="P66" s="670" t="s">
        <v>61</v>
      </c>
      <c r="Q66" s="145" t="s">
        <v>58</v>
      </c>
      <c r="R66" s="152">
        <v>900000</v>
      </c>
      <c r="S66" s="668"/>
    </row>
    <row r="67" spans="2:21" ht="18" customHeight="1" thickBot="1" x14ac:dyDescent="0.3">
      <c r="B67" s="682"/>
      <c r="C67" s="692"/>
      <c r="D67" s="686"/>
      <c r="E67" s="669"/>
      <c r="F67" s="669"/>
      <c r="G67" s="669"/>
      <c r="H67" s="669"/>
      <c r="I67" s="669"/>
      <c r="J67" s="669"/>
      <c r="K67" s="669"/>
      <c r="L67" s="669"/>
      <c r="M67" s="674"/>
      <c r="N67" s="669"/>
      <c r="O67" s="669"/>
      <c r="P67" s="671"/>
      <c r="Q67" s="145" t="s">
        <v>59</v>
      </c>
      <c r="R67" s="154">
        <v>900000</v>
      </c>
      <c r="S67" s="669"/>
    </row>
    <row r="68" spans="2:21" ht="15.75" customHeight="1" thickBot="1" x14ac:dyDescent="0.3">
      <c r="B68" s="682"/>
      <c r="C68" s="692"/>
      <c r="D68" s="690"/>
      <c r="E68" s="614"/>
      <c r="F68" s="614"/>
      <c r="G68" s="614"/>
      <c r="H68" s="614"/>
      <c r="I68" s="614"/>
      <c r="J68" s="614"/>
      <c r="K68" s="614"/>
      <c r="L68" s="614"/>
      <c r="M68" s="675"/>
      <c r="N68" s="614"/>
      <c r="O68" s="614"/>
      <c r="P68" s="689"/>
      <c r="Q68" s="80" t="s">
        <v>74</v>
      </c>
      <c r="R68" s="155">
        <v>200000</v>
      </c>
      <c r="S68" s="614"/>
    </row>
    <row r="69" spans="2:21" x14ac:dyDescent="0.25">
      <c r="B69" s="5"/>
      <c r="C69" s="6"/>
      <c r="D69" s="2"/>
      <c r="E69" s="2"/>
      <c r="F69" s="2"/>
      <c r="G69" s="2"/>
      <c r="H69" s="2"/>
      <c r="I69" s="2"/>
      <c r="J69" s="2"/>
      <c r="K69" s="2"/>
      <c r="L69" s="2"/>
      <c r="M69" s="7"/>
      <c r="N69" s="2"/>
      <c r="O69" s="2"/>
      <c r="P69" s="2"/>
      <c r="Q69" s="3"/>
      <c r="R69" s="2"/>
      <c r="S69" s="2"/>
    </row>
    <row r="70" spans="2:21" x14ac:dyDescent="0.25">
      <c r="B70" s="2"/>
      <c r="C70" s="2"/>
      <c r="D70" s="2"/>
      <c r="E70" s="2"/>
      <c r="F70" s="2"/>
      <c r="G70" s="2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21" ht="15.75" x14ac:dyDescent="0.25">
      <c r="B71" s="8"/>
      <c r="C71" s="162"/>
      <c r="D71" s="162"/>
      <c r="E71" s="162"/>
      <c r="F71" s="523" t="s">
        <v>104</v>
      </c>
      <c r="G71" s="162"/>
      <c r="H71" s="162"/>
      <c r="I71" s="162"/>
      <c r="J71" s="162"/>
      <c r="K71" s="162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5.75" x14ac:dyDescent="0.25">
      <c r="B72" s="10" t="s">
        <v>62</v>
      </c>
      <c r="C72" s="510"/>
      <c r="D72" s="162"/>
      <c r="E72" s="162"/>
      <c r="F72" s="523"/>
      <c r="G72" s="162"/>
      <c r="H72" s="162"/>
      <c r="I72" s="162"/>
      <c r="J72" s="162"/>
      <c r="K72" s="162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5.75" x14ac:dyDescent="0.25">
      <c r="B73" s="8"/>
      <c r="C73" s="162"/>
      <c r="D73" s="162"/>
      <c r="E73" s="162"/>
      <c r="F73" s="523" t="s">
        <v>105</v>
      </c>
      <c r="G73" s="162"/>
      <c r="H73" s="162"/>
      <c r="I73" s="162"/>
      <c r="J73" s="162"/>
      <c r="K73" s="162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5.75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5.75" x14ac:dyDescent="0.25">
      <c r="B75" s="10" t="s">
        <v>94</v>
      </c>
      <c r="C75" s="11"/>
      <c r="D75" s="8"/>
      <c r="E75" s="8"/>
      <c r="F75" s="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5.75" x14ac:dyDescent="0.25">
      <c r="B76" s="8"/>
      <c r="C76" s="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8"/>
      <c r="U76" s="8"/>
    </row>
    <row r="77" spans="2:2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5.75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.7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.75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.7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.7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.7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.7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.7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.7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.7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.7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.7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.7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.7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.7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.7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.7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.7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.7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.7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.7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.7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5.7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5.7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.7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5.7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ht="15.7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ht="15.7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5.7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ht="15.7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ht="15.7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ht="15.7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5.7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ht="15.7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ht="15.7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ht="15.7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5.7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5.7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ht="15.7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ht="15.7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5.7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5.7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5.7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5.7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5.7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5.7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5.7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ht="15.7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5.7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5.7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</sheetData>
  <mergeCells count="172">
    <mergeCell ref="S66:S68"/>
    <mergeCell ref="C52:C68"/>
    <mergeCell ref="I66:I68"/>
    <mergeCell ref="J66:J68"/>
    <mergeCell ref="K66:K68"/>
    <mergeCell ref="L66:L68"/>
    <mergeCell ref="M66:M68"/>
    <mergeCell ref="D66:D68"/>
    <mergeCell ref="E66:E68"/>
    <mergeCell ref="F66:F68"/>
    <mergeCell ref="S54:S61"/>
    <mergeCell ref="S62:S64"/>
    <mergeCell ref="F52:F53"/>
    <mergeCell ref="L52:L53"/>
    <mergeCell ref="K52:K53"/>
    <mergeCell ref="J52:J53"/>
    <mergeCell ref="I52:I53"/>
    <mergeCell ref="H52:H53"/>
    <mergeCell ref="G52:G53"/>
    <mergeCell ref="D52:D53"/>
    <mergeCell ref="M52:M53"/>
    <mergeCell ref="S52:S53"/>
    <mergeCell ref="P52:P53"/>
    <mergeCell ref="O52:O53"/>
    <mergeCell ref="P66:P68"/>
    <mergeCell ref="G66:G68"/>
    <mergeCell ref="H66:H68"/>
    <mergeCell ref="D62:D64"/>
    <mergeCell ref="E62:E64"/>
    <mergeCell ref="L62:L64"/>
    <mergeCell ref="M62:M64"/>
    <mergeCell ref="N62:N64"/>
    <mergeCell ref="O62:O64"/>
    <mergeCell ref="O37:O49"/>
    <mergeCell ref="D37:D49"/>
    <mergeCell ref="E37:E49"/>
    <mergeCell ref="F37:F49"/>
    <mergeCell ref="G37:G49"/>
    <mergeCell ref="H37:H49"/>
    <mergeCell ref="B37:B50"/>
    <mergeCell ref="B52:B68"/>
    <mergeCell ref="B35:B36"/>
    <mergeCell ref="N66:N68"/>
    <mergeCell ref="O66:O68"/>
    <mergeCell ref="I37:I49"/>
    <mergeCell ref="J37:J49"/>
    <mergeCell ref="L35:L36"/>
    <mergeCell ref="M35:M36"/>
    <mergeCell ref="E52:E53"/>
    <mergeCell ref="D54:D61"/>
    <mergeCell ref="E54:E61"/>
    <mergeCell ref="F54:F61"/>
    <mergeCell ref="G54:G61"/>
    <mergeCell ref="K37:K49"/>
    <mergeCell ref="N35:N36"/>
    <mergeCell ref="O35:O36"/>
    <mergeCell ref="D35:D36"/>
    <mergeCell ref="P35:P36"/>
    <mergeCell ref="P37:P49"/>
    <mergeCell ref="S37:S49"/>
    <mergeCell ref="S18:S25"/>
    <mergeCell ref="Q28:Q29"/>
    <mergeCell ref="C37:C50"/>
    <mergeCell ref="F62:F64"/>
    <mergeCell ref="H54:H61"/>
    <mergeCell ref="I54:I61"/>
    <mergeCell ref="J54:J61"/>
    <mergeCell ref="K54:K61"/>
    <mergeCell ref="L54:L61"/>
    <mergeCell ref="G62:G64"/>
    <mergeCell ref="H62:H64"/>
    <mergeCell ref="I62:I64"/>
    <mergeCell ref="J62:J64"/>
    <mergeCell ref="K62:K64"/>
    <mergeCell ref="P62:P64"/>
    <mergeCell ref="M54:M61"/>
    <mergeCell ref="N54:N61"/>
    <mergeCell ref="O54:O61"/>
    <mergeCell ref="P54:P61"/>
    <mergeCell ref="N52:N53"/>
    <mergeCell ref="C35:C36"/>
    <mergeCell ref="N22:N25"/>
    <mergeCell ref="G22:G25"/>
    <mergeCell ref="L37:L49"/>
    <mergeCell ref="M37:M49"/>
    <mergeCell ref="N37:N49"/>
    <mergeCell ref="I35:I36"/>
    <mergeCell ref="J35:J36"/>
    <mergeCell ref="K35:K36"/>
    <mergeCell ref="E35:E36"/>
    <mergeCell ref="F35:F36"/>
    <mergeCell ref="G35:G36"/>
    <mergeCell ref="H35:H36"/>
    <mergeCell ref="F22:F25"/>
    <mergeCell ref="H28:H29"/>
    <mergeCell ref="H31:H32"/>
    <mergeCell ref="H18:H25"/>
    <mergeCell ref="J18:J21"/>
    <mergeCell ref="I22:I25"/>
    <mergeCell ref="E14:E15"/>
    <mergeCell ref="F14:F15"/>
    <mergeCell ref="G14:G15"/>
    <mergeCell ref="D18:D21"/>
    <mergeCell ref="E18:E21"/>
    <mergeCell ref="F18:F21"/>
    <mergeCell ref="G18:G21"/>
    <mergeCell ref="B31:B33"/>
    <mergeCell ref="C31:C33"/>
    <mergeCell ref="B14:B30"/>
    <mergeCell ref="C14:C30"/>
    <mergeCell ref="H14:H15"/>
    <mergeCell ref="H16:H17"/>
    <mergeCell ref="D22:D25"/>
    <mergeCell ref="E22:E25"/>
    <mergeCell ref="M7:M9"/>
    <mergeCell ref="B4:B5"/>
    <mergeCell ref="C4:C5"/>
    <mergeCell ref="D4:H4"/>
    <mergeCell ref="L10:L13"/>
    <mergeCell ref="M10:M13"/>
    <mergeCell ref="E7:E9"/>
    <mergeCell ref="F7:F9"/>
    <mergeCell ref="G7:G9"/>
    <mergeCell ref="H7:H9"/>
    <mergeCell ref="I7:I9"/>
    <mergeCell ref="J7:J9"/>
    <mergeCell ref="B10:B13"/>
    <mergeCell ref="C10:C13"/>
    <mergeCell ref="D10:D13"/>
    <mergeCell ref="E10:E13"/>
    <mergeCell ref="F10:F13"/>
    <mergeCell ref="J14:J15"/>
    <mergeCell ref="J22:J25"/>
    <mergeCell ref="I18:I21"/>
    <mergeCell ref="B2:S2"/>
    <mergeCell ref="Q4:R4"/>
    <mergeCell ref="B7:B9"/>
    <mergeCell ref="C7:C9"/>
    <mergeCell ref="D7:D9"/>
    <mergeCell ref="S7:S9"/>
    <mergeCell ref="N10:N13"/>
    <mergeCell ref="O10:O13"/>
    <mergeCell ref="S10:S13"/>
    <mergeCell ref="I4:J4"/>
    <mergeCell ref="G10:G13"/>
    <mergeCell ref="H10:H13"/>
    <mergeCell ref="I10:I13"/>
    <mergeCell ref="J10:J13"/>
    <mergeCell ref="S14:S17"/>
    <mergeCell ref="K18:K21"/>
    <mergeCell ref="L18:L21"/>
    <mergeCell ref="M18:M21"/>
    <mergeCell ref="K7:K9"/>
    <mergeCell ref="L7:L9"/>
    <mergeCell ref="Q31:Q32"/>
    <mergeCell ref="T32:T33"/>
    <mergeCell ref="S4:S5"/>
    <mergeCell ref="K4:O4"/>
    <mergeCell ref="P4:P5"/>
    <mergeCell ref="N7:N9"/>
    <mergeCell ref="O7:O9"/>
    <mergeCell ref="P7:P9"/>
    <mergeCell ref="K10:K13"/>
    <mergeCell ref="Q26:Q27"/>
    <mergeCell ref="O22:O25"/>
    <mergeCell ref="N18:N21"/>
    <mergeCell ref="O18:O21"/>
    <mergeCell ref="P18:P21"/>
    <mergeCell ref="P22:P25"/>
    <mergeCell ref="K22:K25"/>
    <mergeCell ref="L22:L25"/>
    <mergeCell ref="M22:M2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зимовальные</vt:lpstr>
      <vt:lpstr>зарыб. осень 2015г</vt:lpstr>
      <vt:lpstr>план весна 2016г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2016-05-16T11:59:22Z</dcterms:modified>
</cp:coreProperties>
</file>